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Bereken Ding" sheetId="1" r:id="rId1"/>
    <sheet name="CBS Prijzen sinds 1996" sheetId="2" r:id="rId2"/>
  </sheets>
  <calcPr calcId="144525"/>
</workbook>
</file>

<file path=xl/calcChain.xml><?xml version="1.0" encoding="utf-8"?>
<calcChain xmlns="http://schemas.openxmlformats.org/spreadsheetml/2006/main">
  <c r="B9" i="1" l="1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3" i="2"/>
  <c r="Q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4" i="1"/>
  <c r="F4" i="1" l="1"/>
  <c r="B20" i="1"/>
  <c r="B22" i="1" s="1"/>
  <c r="O4" i="1" s="1"/>
  <c r="E4" i="1"/>
  <c r="F5" i="1" l="1"/>
  <c r="H4" i="1"/>
  <c r="O5" i="1"/>
  <c r="P4" i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G4" i="1"/>
  <c r="F6" i="1" l="1"/>
  <c r="H5" i="1"/>
  <c r="O6" i="1"/>
  <c r="P5" i="1"/>
  <c r="I4" i="1"/>
  <c r="J4" i="1"/>
  <c r="G5" i="1"/>
  <c r="G6" i="1"/>
  <c r="L4" i="1" l="1"/>
  <c r="M4" i="1" s="1"/>
  <c r="I5" i="1"/>
  <c r="F7" i="1"/>
  <c r="H6" i="1"/>
  <c r="O7" i="1"/>
  <c r="P6" i="1"/>
  <c r="J5" i="1"/>
  <c r="K4" i="1"/>
  <c r="G7" i="1"/>
  <c r="I6" i="1" l="1"/>
  <c r="F8" i="1"/>
  <c r="H7" i="1"/>
  <c r="I7" i="1" s="1"/>
  <c r="L5" i="1"/>
  <c r="M5" i="1" s="1"/>
  <c r="O8" i="1"/>
  <c r="P7" i="1"/>
  <c r="J6" i="1"/>
  <c r="K5" i="1"/>
  <c r="G8" i="1"/>
  <c r="L6" i="1" l="1"/>
  <c r="M6" i="1" s="1"/>
  <c r="F9" i="1"/>
  <c r="H8" i="1"/>
  <c r="I8" i="1" s="1"/>
  <c r="O9" i="1"/>
  <c r="P8" i="1"/>
  <c r="J7" i="1"/>
  <c r="K6" i="1"/>
  <c r="G9" i="1"/>
  <c r="L7" i="1" l="1"/>
  <c r="M7" i="1" s="1"/>
  <c r="F10" i="1"/>
  <c r="H9" i="1"/>
  <c r="I9" i="1" s="1"/>
  <c r="O10" i="1"/>
  <c r="P9" i="1"/>
  <c r="J8" i="1"/>
  <c r="K7" i="1"/>
  <c r="G10" i="1"/>
  <c r="L8" i="1" l="1"/>
  <c r="M8" i="1" s="1"/>
  <c r="F11" i="1"/>
  <c r="H10" i="1"/>
  <c r="I10" i="1" s="1"/>
  <c r="O11" i="1"/>
  <c r="P10" i="1"/>
  <c r="J9" i="1"/>
  <c r="K8" i="1"/>
  <c r="G11" i="1"/>
  <c r="L9" i="1" l="1"/>
  <c r="M9" i="1" s="1"/>
  <c r="F12" i="1"/>
  <c r="H11" i="1"/>
  <c r="I11" i="1" s="1"/>
  <c r="O12" i="1"/>
  <c r="P11" i="1"/>
  <c r="J10" i="1"/>
  <c r="K9" i="1"/>
  <c r="G12" i="1"/>
  <c r="L10" i="1" l="1"/>
  <c r="M10" i="1" s="1"/>
  <c r="F13" i="1"/>
  <c r="H12" i="1"/>
  <c r="I12" i="1" s="1"/>
  <c r="O13" i="1"/>
  <c r="P12" i="1"/>
  <c r="J11" i="1"/>
  <c r="K10" i="1"/>
  <c r="G13" i="1"/>
  <c r="L11" i="1" l="1"/>
  <c r="M11" i="1" s="1"/>
  <c r="F14" i="1"/>
  <c r="H13" i="1"/>
  <c r="I13" i="1" s="1"/>
  <c r="O14" i="1"/>
  <c r="P13" i="1"/>
  <c r="J12" i="1"/>
  <c r="K11" i="1"/>
  <c r="G14" i="1"/>
  <c r="L12" i="1" l="1"/>
  <c r="M12" i="1" s="1"/>
  <c r="F15" i="1"/>
  <c r="H14" i="1"/>
  <c r="I14" i="1" s="1"/>
  <c r="O15" i="1"/>
  <c r="P14" i="1"/>
  <c r="J13" i="1"/>
  <c r="K12" i="1"/>
  <c r="G15" i="1"/>
  <c r="L13" i="1" l="1"/>
  <c r="M13" i="1" s="1"/>
  <c r="F16" i="1"/>
  <c r="H15" i="1"/>
  <c r="I15" i="1" s="1"/>
  <c r="O16" i="1"/>
  <c r="P15" i="1"/>
  <c r="J14" i="1"/>
  <c r="K13" i="1"/>
  <c r="G16" i="1"/>
  <c r="L14" i="1" l="1"/>
  <c r="M14" i="1" s="1"/>
  <c r="F17" i="1"/>
  <c r="H16" i="1"/>
  <c r="I16" i="1" s="1"/>
  <c r="O17" i="1"/>
  <c r="P16" i="1"/>
  <c r="J15" i="1"/>
  <c r="K14" i="1"/>
  <c r="G17" i="1"/>
  <c r="L15" i="1" l="1"/>
  <c r="M15" i="1" s="1"/>
  <c r="F18" i="1"/>
  <c r="H17" i="1"/>
  <c r="I17" i="1" s="1"/>
  <c r="O18" i="1"/>
  <c r="P17" i="1"/>
  <c r="J16" i="1"/>
  <c r="K15" i="1"/>
  <c r="G18" i="1"/>
  <c r="L16" i="1" l="1"/>
  <c r="M16" i="1" s="1"/>
  <c r="F19" i="1"/>
  <c r="H18" i="1"/>
  <c r="I18" i="1" s="1"/>
  <c r="O19" i="1"/>
  <c r="P18" i="1"/>
  <c r="J17" i="1"/>
  <c r="K16" i="1"/>
  <c r="G19" i="1"/>
  <c r="L17" i="1" l="1"/>
  <c r="M17" i="1" s="1"/>
  <c r="F20" i="1"/>
  <c r="H19" i="1"/>
  <c r="I19" i="1" s="1"/>
  <c r="O20" i="1"/>
  <c r="P19" i="1"/>
  <c r="J18" i="1"/>
  <c r="K17" i="1"/>
  <c r="G20" i="1"/>
  <c r="L18" i="1" l="1"/>
  <c r="M18" i="1" s="1"/>
  <c r="F21" i="1"/>
  <c r="H20" i="1"/>
  <c r="I20" i="1" s="1"/>
  <c r="O21" i="1"/>
  <c r="P20" i="1"/>
  <c r="J19" i="1"/>
  <c r="K18" i="1"/>
  <c r="G21" i="1"/>
  <c r="L19" i="1" l="1"/>
  <c r="M19" i="1" s="1"/>
  <c r="F22" i="1"/>
  <c r="H21" i="1"/>
  <c r="I21" i="1" s="1"/>
  <c r="O22" i="1"/>
  <c r="P21" i="1"/>
  <c r="J20" i="1"/>
  <c r="K19" i="1"/>
  <c r="G22" i="1"/>
  <c r="F23" i="1" l="1"/>
  <c r="H22" i="1"/>
  <c r="I22" i="1" s="1"/>
  <c r="L20" i="1"/>
  <c r="M20" i="1" s="1"/>
  <c r="O23" i="1"/>
  <c r="P22" i="1"/>
  <c r="J21" i="1"/>
  <c r="K20" i="1"/>
  <c r="G23" i="1"/>
  <c r="L21" i="1" l="1"/>
  <c r="M21" i="1" s="1"/>
  <c r="F24" i="1"/>
  <c r="H23" i="1"/>
  <c r="I23" i="1" s="1"/>
  <c r="O24" i="1"/>
  <c r="P23" i="1"/>
  <c r="J22" i="1"/>
  <c r="K21" i="1"/>
  <c r="G24" i="1"/>
  <c r="F25" i="1" l="1"/>
  <c r="H24" i="1"/>
  <c r="I24" i="1" s="1"/>
  <c r="L22" i="1"/>
  <c r="M22" i="1" s="1"/>
  <c r="O25" i="1"/>
  <c r="P24" i="1"/>
  <c r="J23" i="1"/>
  <c r="K22" i="1"/>
  <c r="G25" i="1"/>
  <c r="L23" i="1" l="1"/>
  <c r="M23" i="1" s="1"/>
  <c r="F26" i="1"/>
  <c r="H25" i="1"/>
  <c r="I25" i="1" s="1"/>
  <c r="O26" i="1"/>
  <c r="P25" i="1"/>
  <c r="J24" i="1"/>
  <c r="K23" i="1"/>
  <c r="G26" i="1"/>
  <c r="L24" i="1" l="1"/>
  <c r="M24" i="1" s="1"/>
  <c r="F27" i="1"/>
  <c r="H26" i="1"/>
  <c r="I26" i="1" s="1"/>
  <c r="O27" i="1"/>
  <c r="P26" i="1"/>
  <c r="J25" i="1"/>
  <c r="K24" i="1"/>
  <c r="G27" i="1"/>
  <c r="L25" i="1" l="1"/>
  <c r="M25" i="1"/>
  <c r="F28" i="1"/>
  <c r="H27" i="1"/>
  <c r="I27" i="1" s="1"/>
  <c r="O28" i="1"/>
  <c r="P27" i="1"/>
  <c r="J26" i="1"/>
  <c r="K25" i="1"/>
  <c r="G29" i="1"/>
  <c r="G28" i="1"/>
  <c r="L26" i="1" l="1"/>
  <c r="M26" i="1" s="1"/>
  <c r="F29" i="1"/>
  <c r="H29" i="1" s="1"/>
  <c r="H28" i="1"/>
  <c r="I28" i="1" s="1"/>
  <c r="O29" i="1"/>
  <c r="P29" i="1" s="1"/>
  <c r="P28" i="1"/>
  <c r="J27" i="1"/>
  <c r="K26" i="1"/>
  <c r="I29" i="1" l="1"/>
  <c r="L27" i="1"/>
  <c r="M27" i="1" s="1"/>
  <c r="J28" i="1"/>
  <c r="K27" i="1"/>
  <c r="L28" i="1" l="1"/>
  <c r="M28" i="1" s="1"/>
  <c r="J29" i="1"/>
  <c r="K28" i="1"/>
  <c r="K29" i="1" l="1"/>
  <c r="L29" i="1"/>
  <c r="M29" i="1" s="1"/>
</calcChain>
</file>

<file path=xl/sharedStrings.xml><?xml version="1.0" encoding="utf-8"?>
<sst xmlns="http://schemas.openxmlformats.org/spreadsheetml/2006/main" count="36" uniqueCount="33">
  <si>
    <t>Prijs/Wp</t>
  </si>
  <si>
    <t>SolarHrs</t>
  </si>
  <si>
    <t>Aantal Wp</t>
  </si>
  <si>
    <t>EnergiePrijs/kWh</t>
  </si>
  <si>
    <t>Conversie Efficientie</t>
  </si>
  <si>
    <t>Jaar</t>
  </si>
  <si>
    <t>kWh Kosten</t>
  </si>
  <si>
    <t>PV Max</t>
  </si>
  <si>
    <t>Spaar Rek</t>
  </si>
  <si>
    <t>Inleg</t>
  </si>
  <si>
    <t>Spaar Perc.</t>
  </si>
  <si>
    <t>Prijs Inflatie Stroom</t>
  </si>
  <si>
    <t>Invul velden</t>
  </si>
  <si>
    <t>Systeem Kosten</t>
  </si>
  <si>
    <t>Cumulatieve Opbrengsten</t>
  </si>
  <si>
    <t>Besparing</t>
  </si>
  <si>
    <t>Vermogens Afname /Jaar</t>
  </si>
  <si>
    <t>Resultaat Velden</t>
  </si>
  <si>
    <t>Variabel Spaar Perc.</t>
  </si>
  <si>
    <t>Besparing + Rente</t>
  </si>
  <si>
    <t>kWh/Jaar</t>
  </si>
  <si>
    <t>Vermogens Belasting</t>
  </si>
  <si>
    <t>Verschil</t>
  </si>
  <si>
    <t>PV Panelen</t>
  </si>
  <si>
    <t>Vast Sparen</t>
  </si>
  <si>
    <t>Doem Scenario</t>
  </si>
  <si>
    <t>Vermindering Energie Belasting/jr</t>
  </si>
  <si>
    <t>Netto Winst PV</t>
  </si>
  <si>
    <t>Netto Winst Sparen</t>
  </si>
  <si>
    <t>Energie Prijzen CBS</t>
  </si>
  <si>
    <t>3kWh Dubbeltarief</t>
  </si>
  <si>
    <t>Bedrag(Euro)</t>
  </si>
  <si>
    <t>Stijging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</si>
</sst>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[$€-413]\ * #,##0.00_ ;_ [$€-413]\ * \-#,##0.00_ ;_ [$€-413]\ * &quot;-&quot;??_ ;_ @_ "/>
    <numFmt numFmtId="165" formatCode="_ [$€-413]\ * #,##0.000_ ;_ [$€-413]\ * \-#,##0.000_ ;_ [$€-413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.7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0" fontId="0" fillId="0" borderId="0" xfId="0" applyNumberFormat="1"/>
    <xf numFmtId="10" fontId="0" fillId="0" borderId="0" xfId="1" applyNumberFormat="1" applyFont="1"/>
    <xf numFmtId="0" fontId="0" fillId="3" borderId="4" xfId="0" applyFill="1" applyBorder="1"/>
    <xf numFmtId="0" fontId="0" fillId="0" borderId="5" xfId="0" applyBorder="1"/>
    <xf numFmtId="0" fontId="0" fillId="4" borderId="5" xfId="0" applyFill="1" applyBorder="1"/>
    <xf numFmtId="0" fontId="0" fillId="2" borderId="5" xfId="0" applyFill="1" applyBorder="1"/>
    <xf numFmtId="0" fontId="0" fillId="3" borderId="5" xfId="0" applyFill="1" applyBorder="1"/>
    <xf numFmtId="0" fontId="0" fillId="0" borderId="6" xfId="0" applyBorder="1"/>
    <xf numFmtId="0" fontId="0" fillId="0" borderId="7" xfId="0" applyBorder="1"/>
    <xf numFmtId="0" fontId="0" fillId="4" borderId="7" xfId="0" applyFill="1" applyBorder="1"/>
    <xf numFmtId="0" fontId="0" fillId="2" borderId="7" xfId="0" applyFill="1" applyBorder="1"/>
    <xf numFmtId="0" fontId="0" fillId="5" borderId="9" xfId="0" applyFill="1" applyBorder="1"/>
    <xf numFmtId="0" fontId="0" fillId="6" borderId="0" xfId="0" applyFill="1"/>
    <xf numFmtId="0" fontId="0" fillId="7" borderId="1" xfId="0" applyFill="1" applyBorder="1"/>
    <xf numFmtId="164" fontId="0" fillId="7" borderId="10" xfId="0" applyNumberFormat="1" applyFill="1" applyBorder="1"/>
    <xf numFmtId="164" fontId="0" fillId="7" borderId="11" xfId="0" applyNumberFormat="1" applyFill="1" applyBorder="1"/>
    <xf numFmtId="0" fontId="0" fillId="5" borderId="8" xfId="0" applyFill="1" applyBorder="1"/>
    <xf numFmtId="0" fontId="0" fillId="0" borderId="12" xfId="0" applyBorder="1"/>
    <xf numFmtId="2" fontId="0" fillId="0" borderId="0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4" fontId="0" fillId="4" borderId="0" xfId="0" applyNumberFormat="1" applyFill="1" applyBorder="1"/>
    <xf numFmtId="164" fontId="0" fillId="2" borderId="0" xfId="0" applyNumberFormat="1" applyFill="1" applyBorder="1"/>
    <xf numFmtId="164" fontId="0" fillId="5" borderId="0" xfId="0" applyNumberFormat="1" applyFill="1" applyBorder="1"/>
    <xf numFmtId="164" fontId="0" fillId="3" borderId="0" xfId="0" applyNumberFormat="1" applyFill="1" applyBorder="1"/>
    <xf numFmtId="164" fontId="0" fillId="5" borderId="13" xfId="0" applyNumberFormat="1" applyFill="1" applyBorder="1"/>
    <xf numFmtId="0" fontId="0" fillId="0" borderId="14" xfId="0" applyBorder="1"/>
    <xf numFmtId="2" fontId="0" fillId="0" borderId="15" xfId="0" applyNumberFormat="1" applyBorder="1"/>
    <xf numFmtId="165" fontId="0" fillId="0" borderId="15" xfId="0" applyNumberFormat="1" applyBorder="1"/>
    <xf numFmtId="164" fontId="0" fillId="0" borderId="15" xfId="0" applyNumberFormat="1" applyBorder="1"/>
    <xf numFmtId="164" fontId="0" fillId="4" borderId="15" xfId="0" applyNumberFormat="1" applyFill="1" applyBorder="1"/>
    <xf numFmtId="164" fontId="0" fillId="2" borderId="15" xfId="0" applyNumberFormat="1" applyFill="1" applyBorder="1"/>
    <xf numFmtId="164" fontId="0" fillId="5" borderId="15" xfId="0" applyNumberFormat="1" applyFill="1" applyBorder="1"/>
    <xf numFmtId="164" fontId="0" fillId="3" borderId="15" xfId="0" applyNumberFormat="1" applyFill="1" applyBorder="1"/>
    <xf numFmtId="164" fontId="0" fillId="5" borderId="16" xfId="0" applyNumberFormat="1" applyFill="1" applyBorder="1"/>
    <xf numFmtId="164" fontId="0" fillId="4" borderId="5" xfId="0" applyNumberFormat="1" applyFill="1" applyBorder="1"/>
    <xf numFmtId="10" fontId="0" fillId="4" borderId="5" xfId="1" applyNumberFormat="1" applyFont="1" applyFill="1" applyBorder="1"/>
    <xf numFmtId="165" fontId="0" fillId="4" borderId="5" xfId="0" applyNumberFormat="1" applyFill="1" applyBorder="1"/>
    <xf numFmtId="10" fontId="0" fillId="3" borderId="5" xfId="0" applyNumberFormat="1" applyFill="1" applyBorder="1"/>
    <xf numFmtId="10" fontId="0" fillId="2" borderId="5" xfId="0" applyNumberFormat="1" applyFill="1" applyBorder="1"/>
    <xf numFmtId="164" fontId="0" fillId="0" borderId="5" xfId="0" applyNumberFormat="1" applyBorder="1"/>
    <xf numFmtId="0" fontId="0" fillId="4" borderId="5" xfId="0" applyFont="1" applyFill="1" applyBorder="1"/>
    <xf numFmtId="0" fontId="0" fillId="5" borderId="5" xfId="0" applyFill="1" applyBorder="1"/>
    <xf numFmtId="10" fontId="0" fillId="5" borderId="5" xfId="0" applyNumberFormat="1" applyFill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4" borderId="17" xfId="0" applyFont="1" applyFill="1" applyBorder="1"/>
    <xf numFmtId="0" fontId="0" fillId="4" borderId="17" xfId="0" applyFill="1" applyBorder="1"/>
    <xf numFmtId="164" fontId="0" fillId="5" borderId="10" xfId="0" applyNumberFormat="1" applyFill="1" applyBorder="1"/>
    <xf numFmtId="164" fontId="0" fillId="5" borderId="11" xfId="0" applyNumberFormat="1" applyFill="1" applyBorder="1"/>
    <xf numFmtId="0" fontId="0" fillId="5" borderId="1" xfId="0" applyFill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164" fontId="0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ill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Spaar Rekening</c:v>
          </c:tx>
          <c:cat>
            <c:numRef>
              <c:f>'Bereken Ding'!$D$4:$D$29</c:f>
              <c:numCache>
                <c:formatCode>General</c:formatCode>
                <c:ptCount val="2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</c:numCache>
            </c:numRef>
          </c:cat>
          <c:val>
            <c:numRef>
              <c:f>'Bereken Ding'!$Q$4:$Q$29</c:f>
              <c:numCache>
                <c:formatCode>_ [$€-413]\ * #,##0.00_ ;_ [$€-413]\ * \-#,##0.00_ ;_ [$€-413]\ * "-"??_ ;_ @_ </c:formatCode>
                <c:ptCount val="26"/>
                <c:pt idx="0">
                  <c:v>5355.9480000000003</c:v>
                </c:pt>
                <c:pt idx="1">
                  <c:v>5583.5757899999999</c:v>
                </c:pt>
                <c:pt idx="2">
                  <c:v>5820.8777610749994</c:v>
                </c:pt>
                <c:pt idx="3">
                  <c:v>6068.2650659206865</c:v>
                </c:pt>
                <c:pt idx="4">
                  <c:v>6326.1663312223163</c:v>
                </c:pt>
                <c:pt idx="5">
                  <c:v>6595.0284002992648</c:v>
                </c:pt>
                <c:pt idx="6">
                  <c:v>6875.3171073119829</c:v>
                </c:pt>
                <c:pt idx="7">
                  <c:v>7167.5180843727421</c:v>
                </c:pt>
                <c:pt idx="8">
                  <c:v>7472.1376029585836</c:v>
                </c:pt>
                <c:pt idx="9">
                  <c:v>7789.7034510843232</c:v>
                </c:pt>
                <c:pt idx="10">
                  <c:v>8120.7658477554069</c:v>
                </c:pt>
                <c:pt idx="11">
                  <c:v>8465.8983962850125</c:v>
                </c:pt>
                <c:pt idx="12">
                  <c:v>8825.6990781271252</c:v>
                </c:pt>
                <c:pt idx="13">
                  <c:v>9200.7912889475283</c:v>
                </c:pt>
                <c:pt idx="14">
                  <c:v>9591.8249187277961</c:v>
                </c:pt>
                <c:pt idx="15">
                  <c:v>9999.4774777737275</c:v>
                </c:pt>
                <c:pt idx="16">
                  <c:v>10424.455270579112</c:v>
                </c:pt>
                <c:pt idx="17">
                  <c:v>10867.494619578723</c:v>
                </c:pt>
                <c:pt idx="18">
                  <c:v>11329.363140910818</c:v>
                </c:pt>
                <c:pt idx="19">
                  <c:v>11810.861074399529</c:v>
                </c:pt>
                <c:pt idx="20">
                  <c:v>12312.822670061509</c:v>
                </c:pt>
                <c:pt idx="21">
                  <c:v>12836.117633539123</c:v>
                </c:pt>
                <c:pt idx="22">
                  <c:v>13381.652632964535</c:v>
                </c:pt>
                <c:pt idx="23">
                  <c:v>13950.372869865527</c:v>
                </c:pt>
                <c:pt idx="24">
                  <c:v>14543.263716834812</c:v>
                </c:pt>
                <c:pt idx="25">
                  <c:v>15161.35242480029</c:v>
                </c:pt>
              </c:numCache>
            </c:numRef>
          </c:val>
          <c:smooth val="0"/>
        </c:ser>
        <c:ser>
          <c:idx val="2"/>
          <c:order val="1"/>
          <c:tx>
            <c:v>Netto Opbr. PV</c:v>
          </c:tx>
          <c:val>
            <c:numRef>
              <c:f>'Bereken Ding'!$M$4:$M$29</c:f>
              <c:numCache>
                <c:formatCode>_ [$€-413]\ * #,##0.00_ ;_ [$€-413]\ * \-#,##0.00_ ;_ [$€-413]\ * "-"??_ ;_ @_ </c:formatCode>
                <c:ptCount val="26"/>
                <c:pt idx="0">
                  <c:v>444.54500275893491</c:v>
                </c:pt>
                <c:pt idx="1">
                  <c:v>930.33128718202647</c:v>
                </c:pt>
                <c:pt idx="2">
                  <c:v>1459.4615189761128</c:v>
                </c:pt>
                <c:pt idx="3">
                  <c:v>2034.1308918450727</c:v>
                </c:pt>
                <c:pt idx="4">
                  <c:v>2656.6309717997451</c:v>
                </c:pt>
                <c:pt idx="5">
                  <c:v>3329.3536971071635</c:v>
                </c:pt>
                <c:pt idx="6">
                  <c:v>4054.7955401026506</c:v>
                </c:pt>
                <c:pt idx="7">
                  <c:v>4835.5618373356556</c:v>
                </c:pt>
                <c:pt idx="8">
                  <c:v>5674.3712947773438</c:v>
                </c:pt>
                <c:pt idx="9">
                  <c:v>6574.0606750853167</c:v>
                </c:pt>
                <c:pt idx="10">
                  <c:v>7537.5896741987399</c:v>
                </c:pt>
                <c:pt idx="11">
                  <c:v>8568.0459948260941</c:v>
                </c:pt>
                <c:pt idx="12">
                  <c:v>9668.6506246881581</c:v>
                </c:pt>
                <c:pt idx="13">
                  <c:v>10842.763327691104</c:v>
                </c:pt>
                <c:pt idx="14">
                  <c:v>12093.888356529222</c:v>
                </c:pt>
                <c:pt idx="15">
                  <c:v>13425.680395554331</c:v>
                </c:pt>
                <c:pt idx="16">
                  <c:v>14841.950743099775</c:v>
                </c:pt>
                <c:pt idx="17">
                  <c:v>16346.673742811687</c:v>
                </c:pt>
                <c:pt idx="18">
                  <c:v>17943.993473919403</c:v>
                </c:pt>
                <c:pt idx="19">
                  <c:v>19638.230710771211</c:v>
                </c:pt>
                <c:pt idx="20">
                  <c:v>21433.890162371306</c:v>
                </c:pt>
                <c:pt idx="21">
                  <c:v>23335.668003080096</c:v>
                </c:pt>
                <c:pt idx="22">
                  <c:v>25348.459706082787</c:v>
                </c:pt>
                <c:pt idx="23">
                  <c:v>27477.368191691705</c:v>
                </c:pt>
                <c:pt idx="24">
                  <c:v>29727.71230302655</c:v>
                </c:pt>
                <c:pt idx="25">
                  <c:v>32105.035622114381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49824"/>
        <c:axId val="98351360"/>
      </c:lineChart>
      <c:catAx>
        <c:axId val="9834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351360"/>
        <c:crosses val="autoZero"/>
        <c:auto val="1"/>
        <c:lblAlgn val="ctr"/>
        <c:lblOffset val="100"/>
        <c:noMultiLvlLbl val="0"/>
      </c:catAx>
      <c:valAx>
        <c:axId val="98351360"/>
        <c:scaling>
          <c:orientation val="minMax"/>
        </c:scaling>
        <c:delete val="0"/>
        <c:axPos val="l"/>
        <c:majorGridlines/>
        <c:numFmt formatCode="_ [$€-413]\ * #,##0.00_ ;_ [$€-413]\ * \-#,##0.00_ ;_ [$€-413]\ * &quot;-&quot;??_ ;_ @_ " sourceLinked="1"/>
        <c:majorTickMark val="out"/>
        <c:minorTickMark val="none"/>
        <c:tickLblPos val="nextTo"/>
        <c:crossAx val="98349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Prijzen CBS</c:v>
          </c:tx>
          <c:cat>
            <c:numRef>
              <c:f>'CBS Prijzen sinds 1996'!$A$3:$A$18</c:f>
              <c:numCache>
                <c:formatCode>General</c:formatCode>
                <c:ptCount val="16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</c:numCache>
            </c:numRef>
          </c:cat>
          <c:val>
            <c:numRef>
              <c:f>'CBS Prijzen sinds 1996'!$C$3:$C$18</c:f>
              <c:numCache>
                <c:formatCode>_ [$€-413]\ * #,##0.00_ ;_ [$€-413]\ * \-#,##0.00_ ;_ [$€-413]\ * "-"??_ ;_ @_ </c:formatCode>
                <c:ptCount val="16"/>
                <c:pt idx="0">
                  <c:v>9.4E-2</c:v>
                </c:pt>
                <c:pt idx="1">
                  <c:v>9.6000000000000002E-2</c:v>
                </c:pt>
                <c:pt idx="2">
                  <c:v>9.7000000000000003E-2</c:v>
                </c:pt>
                <c:pt idx="3">
                  <c:v>0.104</c:v>
                </c:pt>
                <c:pt idx="4">
                  <c:v>0.12</c:v>
                </c:pt>
                <c:pt idx="5">
                  <c:v>0.15</c:v>
                </c:pt>
                <c:pt idx="6">
                  <c:v>0.155</c:v>
                </c:pt>
                <c:pt idx="7">
                  <c:v>0.159</c:v>
                </c:pt>
                <c:pt idx="8">
                  <c:v>0.16700000000000001</c:v>
                </c:pt>
                <c:pt idx="9">
                  <c:v>0.17899999999999999</c:v>
                </c:pt>
                <c:pt idx="10">
                  <c:v>0.192</c:v>
                </c:pt>
                <c:pt idx="11">
                  <c:v>0.20899999999999999</c:v>
                </c:pt>
                <c:pt idx="12">
                  <c:v>0.20499999999999999</c:v>
                </c:pt>
                <c:pt idx="13">
                  <c:v>0.26300000000000001</c:v>
                </c:pt>
                <c:pt idx="14">
                  <c:v>0.247</c:v>
                </c:pt>
                <c:pt idx="15">
                  <c:v>0.25</c:v>
                </c:pt>
              </c:numCache>
            </c:numRef>
          </c:val>
          <c:smooth val="0"/>
        </c:ser>
        <c:ser>
          <c:idx val="1"/>
          <c:order val="1"/>
          <c:tx>
            <c:v>Vaste Stijging sinds 1996</c:v>
          </c:tx>
          <c:cat>
            <c:numRef>
              <c:f>'CBS Prijzen sinds 1996'!$A$3:$A$18</c:f>
              <c:numCache>
                <c:formatCode>General</c:formatCode>
                <c:ptCount val="16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</c:numCache>
            </c:numRef>
          </c:cat>
          <c:val>
            <c:numRef>
              <c:f>'CBS Prijzen sinds 1996'!$D$3:$D$18</c:f>
              <c:numCache>
                <c:formatCode>_ [$€-413]\ * #,##0.000_ ;_ [$€-413]\ * \-#,##0.000_ ;_ [$€-413]\ * "-"??_ ;_ @_ </c:formatCode>
                <c:ptCount val="16"/>
                <c:pt idx="0">
                  <c:v>9.4E-2</c:v>
                </c:pt>
                <c:pt idx="1">
                  <c:v>0.10058</c:v>
                </c:pt>
                <c:pt idx="2">
                  <c:v>0.10762060000000001</c:v>
                </c:pt>
                <c:pt idx="3">
                  <c:v>0.11515404200000001</c:v>
                </c:pt>
                <c:pt idx="4">
                  <c:v>0.12321482494000002</c:v>
                </c:pt>
                <c:pt idx="5">
                  <c:v>0.13183986268580003</c:v>
                </c:pt>
                <c:pt idx="6">
                  <c:v>0.14106865307380603</c:v>
                </c:pt>
                <c:pt idx="7">
                  <c:v>0.15094345878897247</c:v>
                </c:pt>
                <c:pt idx="8">
                  <c:v>0.16150950090420055</c:v>
                </c:pt>
                <c:pt idx="9">
                  <c:v>0.17281516596749461</c:v>
                </c:pt>
                <c:pt idx="10">
                  <c:v>0.18491222758521925</c:v>
                </c:pt>
                <c:pt idx="11">
                  <c:v>0.19785608351618461</c:v>
                </c:pt>
                <c:pt idx="12">
                  <c:v>0.21170600936231754</c:v>
                </c:pt>
                <c:pt idx="13">
                  <c:v>0.22652543001767977</c:v>
                </c:pt>
                <c:pt idx="14">
                  <c:v>0.24238221011891736</c:v>
                </c:pt>
                <c:pt idx="15">
                  <c:v>0.25934896482724157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03648"/>
        <c:axId val="44962176"/>
      </c:lineChart>
      <c:catAx>
        <c:axId val="4460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962176"/>
        <c:crosses val="autoZero"/>
        <c:auto val="1"/>
        <c:lblAlgn val="ctr"/>
        <c:lblOffset val="100"/>
        <c:noMultiLvlLbl val="0"/>
      </c:catAx>
      <c:valAx>
        <c:axId val="44962176"/>
        <c:scaling>
          <c:orientation val="minMax"/>
        </c:scaling>
        <c:delete val="0"/>
        <c:axPos val="l"/>
        <c:majorGridlines/>
        <c:numFmt formatCode="_ [$€-413]\ * #,##0.00_ ;_ [$€-413]\ * \-#,##0.00_ ;_ [$€-413]\ * &quot;-&quot;??_ ;_ @_ " sourceLinked="1"/>
        <c:majorTickMark val="out"/>
        <c:minorTickMark val="none"/>
        <c:tickLblPos val="nextTo"/>
        <c:crossAx val="4460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30</xdr:row>
      <xdr:rowOff>66676</xdr:rowOff>
    </xdr:from>
    <xdr:to>
      <xdr:col>14</xdr:col>
      <xdr:colOff>466725</xdr:colOff>
      <xdr:row>59</xdr:row>
      <xdr:rowOff>161926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47626</xdr:colOff>
      <xdr:row>2</xdr:row>
      <xdr:rowOff>0</xdr:rowOff>
    </xdr:from>
    <xdr:to>
      <xdr:col>17</xdr:col>
      <xdr:colOff>238126</xdr:colOff>
      <xdr:row>21</xdr:row>
      <xdr:rowOff>42862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A13" workbookViewId="0">
      <selection activeCell="B9" sqref="B9"/>
    </sheetView>
  </sheetViews>
  <sheetFormatPr defaultRowHeight="15" x14ac:dyDescent="0.25"/>
  <cols>
    <col min="1" max="1" width="31.5703125" customWidth="1"/>
    <col min="2" max="2" width="13" customWidth="1"/>
    <col min="3" max="3" width="4.85546875" customWidth="1"/>
    <col min="4" max="4" width="19.140625" customWidth="1"/>
    <col min="5" max="5" width="10.28515625" customWidth="1"/>
    <col min="6" max="6" width="11.42578125" customWidth="1"/>
    <col min="8" max="8" width="11.85546875" customWidth="1"/>
    <col min="9" max="9" width="24.140625" customWidth="1"/>
    <col min="10" max="10" width="17.42578125" customWidth="1"/>
    <col min="11" max="11" width="12.42578125" customWidth="1"/>
    <col min="12" max="13" width="20.5703125" customWidth="1"/>
    <col min="14" max="14" width="8.140625" customWidth="1"/>
    <col min="15" max="15" width="17.85546875" customWidth="1"/>
    <col min="16" max="17" width="19.7109375" customWidth="1"/>
    <col min="18" max="18" width="19.85546875" customWidth="1"/>
    <col min="19" max="19" width="19.85546875" style="17" customWidth="1"/>
    <col min="20" max="20" width="13.7109375" customWidth="1"/>
    <col min="21" max="21" width="20.85546875" customWidth="1"/>
    <col min="22" max="22" width="13.42578125" customWidth="1"/>
  </cols>
  <sheetData>
    <row r="1" spans="1:22" ht="15.75" thickBot="1" x14ac:dyDescent="0.3">
      <c r="A1" s="56" t="s">
        <v>12</v>
      </c>
      <c r="B1" s="57"/>
      <c r="C1" s="4"/>
    </row>
    <row r="2" spans="1:22" ht="15.75" thickBot="1" x14ac:dyDescent="0.3">
      <c r="A2" s="58" t="s">
        <v>25</v>
      </c>
      <c r="B2" s="59"/>
      <c r="D2" s="56" t="s">
        <v>23</v>
      </c>
      <c r="E2" s="60"/>
      <c r="F2" s="60"/>
      <c r="G2" s="60"/>
      <c r="H2" s="60"/>
      <c r="I2" s="60"/>
      <c r="J2" s="60"/>
      <c r="K2" s="60"/>
      <c r="L2" s="60"/>
      <c r="M2" s="57"/>
      <c r="O2" s="56" t="s">
        <v>24</v>
      </c>
      <c r="P2" s="60"/>
      <c r="Q2" s="57"/>
    </row>
    <row r="3" spans="1:22" ht="15.75" thickBot="1" x14ac:dyDescent="0.3">
      <c r="A3" s="51" t="s">
        <v>2</v>
      </c>
      <c r="B3" s="52">
        <v>4400</v>
      </c>
      <c r="D3" s="12" t="s">
        <v>5</v>
      </c>
      <c r="E3" s="13" t="s">
        <v>7</v>
      </c>
      <c r="F3" s="13" t="s">
        <v>6</v>
      </c>
      <c r="G3" s="13" t="s">
        <v>20</v>
      </c>
      <c r="H3" s="13" t="s">
        <v>15</v>
      </c>
      <c r="I3" s="14" t="s">
        <v>14</v>
      </c>
      <c r="J3" s="15" t="s">
        <v>19</v>
      </c>
      <c r="K3" s="15" t="s">
        <v>22</v>
      </c>
      <c r="L3" s="16" t="s">
        <v>21</v>
      </c>
      <c r="M3" s="55" t="s">
        <v>27</v>
      </c>
      <c r="N3" s="18"/>
      <c r="O3" s="7" t="s">
        <v>8</v>
      </c>
      <c r="P3" s="21" t="s">
        <v>21</v>
      </c>
      <c r="Q3" s="55" t="s">
        <v>28</v>
      </c>
      <c r="V3" s="1"/>
    </row>
    <row r="4" spans="1:22" x14ac:dyDescent="0.25">
      <c r="A4" s="46" t="s">
        <v>13</v>
      </c>
      <c r="B4" s="40">
        <v>5200</v>
      </c>
      <c r="C4" s="1"/>
      <c r="D4" s="22">
        <v>2013</v>
      </c>
      <c r="E4" s="23">
        <f>B3-$B$7*B3</f>
        <v>4356</v>
      </c>
      <c r="F4" s="24">
        <f>B9*(1+$B$8)</f>
        <v>0.23861250000000001</v>
      </c>
      <c r="G4" s="23">
        <f t="shared" ref="G4:G29" si="0">(E4*$B$5*$B$6*365)/1000</f>
        <v>3474.0188999999996</v>
      </c>
      <c r="H4" s="25">
        <f>(F4*G4)-$B$11</f>
        <v>449.94433477624989</v>
      </c>
      <c r="I4" s="26">
        <f>H4</f>
        <v>449.94433477624989</v>
      </c>
      <c r="J4" s="27">
        <f>H4</f>
        <v>449.94433477624989</v>
      </c>
      <c r="K4" s="27">
        <f>J4-I4</f>
        <v>0</v>
      </c>
      <c r="L4" s="28">
        <f t="shared" ref="L4:L29" si="1">$B$16*J4</f>
        <v>5.3993320173149986</v>
      </c>
      <c r="M4" s="53">
        <f>J4-L4</f>
        <v>444.54500275893491</v>
      </c>
      <c r="N4" s="19"/>
      <c r="O4" s="29">
        <f>B22*(1+$B$14)</f>
        <v>5421</v>
      </c>
      <c r="P4" s="30">
        <f t="shared" ref="P4:P29" si="2">$B$16*O4</f>
        <v>65.052000000000007</v>
      </c>
      <c r="Q4" s="53">
        <f>O4-P4</f>
        <v>5355.9480000000003</v>
      </c>
      <c r="V4" s="1"/>
    </row>
    <row r="5" spans="1:22" x14ac:dyDescent="0.25">
      <c r="A5" s="46" t="s">
        <v>4</v>
      </c>
      <c r="B5" s="9">
        <v>0.95</v>
      </c>
      <c r="D5" s="22">
        <v>2014</v>
      </c>
      <c r="E5" s="23">
        <f t="shared" ref="E5:E29" si="3">E4-$B$7*E4</f>
        <v>4312.4399999999996</v>
      </c>
      <c r="F5" s="24">
        <f t="shared" ref="F5:F29" si="4">F4*(1+$B$8)</f>
        <v>0.25054312500000003</v>
      </c>
      <c r="G5" s="23">
        <f t="shared" si="0"/>
        <v>3439.278710999999</v>
      </c>
      <c r="H5" s="25">
        <f t="shared" ref="H5:H29" si="5">(F5*G5)-$B$11</f>
        <v>482.68763599991178</v>
      </c>
      <c r="I5" s="26">
        <f>I4+H5</f>
        <v>932.63197077616167</v>
      </c>
      <c r="J5" s="27">
        <f t="shared" ref="J5:J29" si="6">(J4*(1+$B$15))+H5</f>
        <v>941.63085747168668</v>
      </c>
      <c r="K5" s="27">
        <f t="shared" ref="K5:K29" si="7">J5-I5</f>
        <v>8.998886695525016</v>
      </c>
      <c r="L5" s="28">
        <f t="shared" si="1"/>
        <v>11.29957028966024</v>
      </c>
      <c r="M5" s="53">
        <f t="shared" ref="M5:M29" si="8">J5-L5</f>
        <v>930.33128718202647</v>
      </c>
      <c r="N5" s="19"/>
      <c r="O5" s="29">
        <f t="shared" ref="O5:O29" si="9">O4*(1+$B$14)</f>
        <v>5651.3924999999999</v>
      </c>
      <c r="P5" s="30">
        <f t="shared" si="2"/>
        <v>67.81671</v>
      </c>
      <c r="Q5" s="53">
        <f t="shared" ref="Q5:Q29" si="10">O5-P5</f>
        <v>5583.5757899999999</v>
      </c>
      <c r="V5" s="1"/>
    </row>
    <row r="6" spans="1:22" x14ac:dyDescent="0.25">
      <c r="A6" s="46" t="s">
        <v>1</v>
      </c>
      <c r="B6" s="9">
        <v>2.2999999999999998</v>
      </c>
      <c r="D6" s="22">
        <v>2015</v>
      </c>
      <c r="E6" s="23">
        <f t="shared" si="3"/>
        <v>4269.3155999999999</v>
      </c>
      <c r="F6" s="24">
        <f t="shared" si="4"/>
        <v>0.26307028125000004</v>
      </c>
      <c r="G6" s="23">
        <f t="shared" si="0"/>
        <v>3404.88592389</v>
      </c>
      <c r="H6" s="25">
        <f t="shared" si="5"/>
        <v>516.72429762190848</v>
      </c>
      <c r="I6" s="26">
        <f>I5+H6</f>
        <v>1449.3562683980701</v>
      </c>
      <c r="J6" s="27">
        <f t="shared" si="6"/>
        <v>1477.187772243029</v>
      </c>
      <c r="K6" s="27">
        <f t="shared" si="7"/>
        <v>27.831503844958888</v>
      </c>
      <c r="L6" s="28">
        <f t="shared" si="1"/>
        <v>17.726253266916348</v>
      </c>
      <c r="M6" s="53">
        <f t="shared" si="8"/>
        <v>1459.4615189761128</v>
      </c>
      <c r="N6" s="19"/>
      <c r="O6" s="29">
        <f t="shared" si="9"/>
        <v>5891.5766812499996</v>
      </c>
      <c r="P6" s="30">
        <f t="shared" si="2"/>
        <v>70.698920174999998</v>
      </c>
      <c r="Q6" s="53">
        <f t="shared" si="10"/>
        <v>5820.8777610749994</v>
      </c>
      <c r="V6" s="1"/>
    </row>
    <row r="7" spans="1:22" x14ac:dyDescent="0.25">
      <c r="A7" s="46" t="s">
        <v>16</v>
      </c>
      <c r="B7" s="41">
        <v>0.01</v>
      </c>
      <c r="D7" s="22">
        <v>2016</v>
      </c>
      <c r="E7" s="23">
        <f t="shared" si="3"/>
        <v>4226.6224439999996</v>
      </c>
      <c r="F7" s="24">
        <f t="shared" si="4"/>
        <v>0.27622379531250008</v>
      </c>
      <c r="G7" s="23">
        <f t="shared" si="0"/>
        <v>3370.8370646510989</v>
      </c>
      <c r="H7" s="25">
        <f t="shared" si="5"/>
        <v>552.10540737797373</v>
      </c>
      <c r="I7" s="26">
        <f t="shared" ref="I7:I29" si="11">I6+H7</f>
        <v>2001.4616757760439</v>
      </c>
      <c r="J7" s="27">
        <f t="shared" si="6"/>
        <v>2058.8369350658631</v>
      </c>
      <c r="K7" s="27">
        <f t="shared" si="7"/>
        <v>57.375259289819269</v>
      </c>
      <c r="L7" s="28">
        <f t="shared" si="1"/>
        <v>24.70604322079036</v>
      </c>
      <c r="M7" s="53">
        <f t="shared" si="8"/>
        <v>2034.1308918450727</v>
      </c>
      <c r="N7" s="19"/>
      <c r="O7" s="29">
        <f t="shared" si="9"/>
        <v>6141.9686902031244</v>
      </c>
      <c r="P7" s="30">
        <f t="shared" si="2"/>
        <v>73.703624282437488</v>
      </c>
      <c r="Q7" s="53">
        <f t="shared" si="10"/>
        <v>6068.2650659206865</v>
      </c>
      <c r="V7" s="1"/>
    </row>
    <row r="8" spans="1:22" x14ac:dyDescent="0.25">
      <c r="A8" s="46" t="s">
        <v>11</v>
      </c>
      <c r="B8" s="41">
        <v>0.05</v>
      </c>
      <c r="D8" s="22">
        <v>2017</v>
      </c>
      <c r="E8" s="23">
        <f t="shared" si="3"/>
        <v>4184.3562195599998</v>
      </c>
      <c r="F8" s="24">
        <f t="shared" si="4"/>
        <v>0.29003498507812508</v>
      </c>
      <c r="G8" s="23">
        <f t="shared" si="0"/>
        <v>3337.1286940045884</v>
      </c>
      <c r="H8" s="25">
        <f t="shared" si="5"/>
        <v>588.88407096940387</v>
      </c>
      <c r="I8" s="26">
        <f t="shared" si="11"/>
        <v>2590.3457467454477</v>
      </c>
      <c r="J8" s="27">
        <f t="shared" si="6"/>
        <v>2688.8977447365842</v>
      </c>
      <c r="K8" s="27">
        <f t="shared" si="7"/>
        <v>98.551997991136432</v>
      </c>
      <c r="L8" s="28">
        <f t="shared" si="1"/>
        <v>32.266772936839011</v>
      </c>
      <c r="M8" s="53">
        <f t="shared" si="8"/>
        <v>2656.6309717997451</v>
      </c>
      <c r="N8" s="19"/>
      <c r="O8" s="29">
        <f t="shared" si="9"/>
        <v>6403.0023595367575</v>
      </c>
      <c r="P8" s="30">
        <f t="shared" si="2"/>
        <v>76.836028314441094</v>
      </c>
      <c r="Q8" s="53">
        <f t="shared" si="10"/>
        <v>6326.1663312223163</v>
      </c>
      <c r="V8" s="1"/>
    </row>
    <row r="9" spans="1:22" x14ac:dyDescent="0.25">
      <c r="A9" s="46" t="s">
        <v>3</v>
      </c>
      <c r="B9" s="42">
        <f>0.09347+0.13378</f>
        <v>0.22725000000000001</v>
      </c>
      <c r="D9" s="22">
        <v>2018</v>
      </c>
      <c r="E9" s="23">
        <f t="shared" si="3"/>
        <v>4142.5126573644002</v>
      </c>
      <c r="F9" s="24">
        <f t="shared" si="4"/>
        <v>0.30453673433203138</v>
      </c>
      <c r="G9" s="23">
        <f t="shared" si="0"/>
        <v>3303.7574070645428</v>
      </c>
      <c r="H9" s="25">
        <f t="shared" si="5"/>
        <v>627.11549177269546</v>
      </c>
      <c r="I9" s="26">
        <f t="shared" si="11"/>
        <v>3217.4612385181431</v>
      </c>
      <c r="J9" s="27">
        <f t="shared" si="6"/>
        <v>3369.7911914040114</v>
      </c>
      <c r="K9" s="27">
        <f t="shared" si="7"/>
        <v>152.32995288586835</v>
      </c>
      <c r="L9" s="28">
        <f t="shared" si="1"/>
        <v>40.437494296848136</v>
      </c>
      <c r="M9" s="53">
        <f t="shared" si="8"/>
        <v>3329.3536971071635</v>
      </c>
      <c r="N9" s="19"/>
      <c r="O9" s="29">
        <f t="shared" si="9"/>
        <v>6675.1299598170699</v>
      </c>
      <c r="P9" s="30">
        <f t="shared" si="2"/>
        <v>80.101559517804844</v>
      </c>
      <c r="Q9" s="53">
        <f t="shared" si="10"/>
        <v>6595.0284002992648</v>
      </c>
      <c r="V9" s="1"/>
    </row>
    <row r="10" spans="1:22" x14ac:dyDescent="0.25">
      <c r="C10" s="1"/>
      <c r="D10" s="22">
        <v>2019</v>
      </c>
      <c r="E10" s="23">
        <f t="shared" si="3"/>
        <v>4101.0875307907563</v>
      </c>
      <c r="F10" s="24">
        <f t="shared" si="4"/>
        <v>0.31976357104863296</v>
      </c>
      <c r="G10" s="23">
        <f t="shared" si="0"/>
        <v>3270.7198329938969</v>
      </c>
      <c r="H10" s="25">
        <f t="shared" si="5"/>
        <v>666.85705369771699</v>
      </c>
      <c r="I10" s="26">
        <f t="shared" si="11"/>
        <v>3884.3182922158603</v>
      </c>
      <c r="J10" s="27">
        <f t="shared" si="6"/>
        <v>4104.0440689298084</v>
      </c>
      <c r="K10" s="27">
        <f t="shared" si="7"/>
        <v>219.72577671394811</v>
      </c>
      <c r="L10" s="28">
        <f t="shared" si="1"/>
        <v>49.248528827157699</v>
      </c>
      <c r="M10" s="53">
        <f t="shared" si="8"/>
        <v>4054.7955401026506</v>
      </c>
      <c r="N10" s="19"/>
      <c r="O10" s="29">
        <f t="shared" si="9"/>
        <v>6958.8229831092949</v>
      </c>
      <c r="P10" s="30">
        <f t="shared" si="2"/>
        <v>83.505875797311546</v>
      </c>
      <c r="Q10" s="53">
        <f t="shared" si="10"/>
        <v>6875.3171073119829</v>
      </c>
      <c r="V10" s="1"/>
    </row>
    <row r="11" spans="1:22" x14ac:dyDescent="0.25">
      <c r="A11" s="46" t="s">
        <v>26</v>
      </c>
      <c r="B11" s="40">
        <v>379</v>
      </c>
      <c r="C11" s="6"/>
      <c r="D11" s="22">
        <v>2020</v>
      </c>
      <c r="E11" s="23">
        <f t="shared" si="3"/>
        <v>4060.0766554828488</v>
      </c>
      <c r="F11" s="24">
        <f t="shared" si="4"/>
        <v>0.33575174960106463</v>
      </c>
      <c r="G11" s="23">
        <f t="shared" si="0"/>
        <v>3238.0126346639586</v>
      </c>
      <c r="H11" s="25">
        <f t="shared" si="5"/>
        <v>708.1684073187771</v>
      </c>
      <c r="I11" s="26">
        <f t="shared" si="11"/>
        <v>4592.4866995346374</v>
      </c>
      <c r="J11" s="27">
        <f t="shared" si="6"/>
        <v>4894.2933576271816</v>
      </c>
      <c r="K11" s="27">
        <f t="shared" si="7"/>
        <v>301.80665809254424</v>
      </c>
      <c r="L11" s="28">
        <f t="shared" si="1"/>
        <v>58.731520291526181</v>
      </c>
      <c r="M11" s="53">
        <f t="shared" si="8"/>
        <v>4835.5618373356556</v>
      </c>
      <c r="N11" s="19"/>
      <c r="O11" s="29">
        <f t="shared" si="9"/>
        <v>7254.5729598914395</v>
      </c>
      <c r="P11" s="30">
        <f t="shared" si="2"/>
        <v>87.054875518697273</v>
      </c>
      <c r="Q11" s="53">
        <f t="shared" si="10"/>
        <v>7167.5180843727421</v>
      </c>
      <c r="V11" s="1"/>
    </row>
    <row r="12" spans="1:22" x14ac:dyDescent="0.25">
      <c r="D12" s="22">
        <v>2021</v>
      </c>
      <c r="E12" s="23">
        <f t="shared" si="3"/>
        <v>4019.4758889280201</v>
      </c>
      <c r="F12" s="24">
        <f t="shared" si="4"/>
        <v>0.3525393370811179</v>
      </c>
      <c r="G12" s="23">
        <f t="shared" si="0"/>
        <v>3205.6325083173188</v>
      </c>
      <c r="H12" s="25">
        <f t="shared" si="5"/>
        <v>751.11155940786875</v>
      </c>
      <c r="I12" s="26">
        <f t="shared" si="11"/>
        <v>5343.5982589425057</v>
      </c>
      <c r="J12" s="27">
        <f t="shared" si="6"/>
        <v>5743.2907841875949</v>
      </c>
      <c r="K12" s="27">
        <f t="shared" si="7"/>
        <v>399.6925252450892</v>
      </c>
      <c r="L12" s="28">
        <f t="shared" si="1"/>
        <v>68.919489410251146</v>
      </c>
      <c r="M12" s="53">
        <f t="shared" si="8"/>
        <v>5674.3712947773438</v>
      </c>
      <c r="N12" s="19"/>
      <c r="O12" s="29">
        <f t="shared" si="9"/>
        <v>7562.8923106868251</v>
      </c>
      <c r="P12" s="30">
        <f t="shared" si="2"/>
        <v>90.754707728241897</v>
      </c>
      <c r="Q12" s="53">
        <f t="shared" si="10"/>
        <v>7472.1376029585836</v>
      </c>
      <c r="V12" s="1"/>
    </row>
    <row r="13" spans="1:22" x14ac:dyDescent="0.25">
      <c r="C13" s="6"/>
      <c r="D13" s="22">
        <v>2022</v>
      </c>
      <c r="E13" s="23">
        <f t="shared" si="3"/>
        <v>3979.2811300387398</v>
      </c>
      <c r="F13" s="24">
        <f t="shared" si="4"/>
        <v>0.3701663039351738</v>
      </c>
      <c r="G13" s="23">
        <f t="shared" si="0"/>
        <v>3173.5761832341454</v>
      </c>
      <c r="H13" s="25">
        <f t="shared" si="5"/>
        <v>795.75096600447955</v>
      </c>
      <c r="I13" s="26">
        <f t="shared" si="11"/>
        <v>6139.3492249469855</v>
      </c>
      <c r="J13" s="27">
        <f t="shared" si="6"/>
        <v>6653.9075658758265</v>
      </c>
      <c r="K13" s="27">
        <f t="shared" si="7"/>
        <v>514.55834092884106</v>
      </c>
      <c r="L13" s="28">
        <f t="shared" si="1"/>
        <v>79.846890790509917</v>
      </c>
      <c r="M13" s="53">
        <f t="shared" si="8"/>
        <v>6574.0606750853167</v>
      </c>
      <c r="N13" s="19"/>
      <c r="O13" s="29">
        <f t="shared" si="9"/>
        <v>7884.3152338910149</v>
      </c>
      <c r="P13" s="30">
        <f t="shared" si="2"/>
        <v>94.611782806692176</v>
      </c>
      <c r="Q13" s="53">
        <f t="shared" si="10"/>
        <v>7789.7034510843232</v>
      </c>
      <c r="V13" s="1"/>
    </row>
    <row r="14" spans="1:22" x14ac:dyDescent="0.25">
      <c r="A14" s="11" t="s">
        <v>10</v>
      </c>
      <c r="B14" s="43">
        <v>4.2500000000000003E-2</v>
      </c>
      <c r="C14" s="2"/>
      <c r="D14" s="22">
        <v>2023</v>
      </c>
      <c r="E14" s="23">
        <f t="shared" si="3"/>
        <v>3939.4883187383525</v>
      </c>
      <c r="F14" s="24">
        <f t="shared" si="4"/>
        <v>0.38867461913193252</v>
      </c>
      <c r="G14" s="23">
        <f t="shared" si="0"/>
        <v>3141.8404214018037</v>
      </c>
      <c r="H14" s="25">
        <f t="shared" si="5"/>
        <v>842.15362916165645</v>
      </c>
      <c r="I14" s="26">
        <f t="shared" si="11"/>
        <v>6981.5028541086422</v>
      </c>
      <c r="J14" s="27">
        <f t="shared" si="6"/>
        <v>7629.1393463550003</v>
      </c>
      <c r="K14" s="27">
        <f t="shared" si="7"/>
        <v>647.6364922463581</v>
      </c>
      <c r="L14" s="28">
        <f t="shared" si="1"/>
        <v>91.549672156260002</v>
      </c>
      <c r="M14" s="53">
        <f t="shared" si="8"/>
        <v>7537.5896741987399</v>
      </c>
      <c r="N14" s="19"/>
      <c r="O14" s="29">
        <f t="shared" si="9"/>
        <v>8219.3986313313835</v>
      </c>
      <c r="P14" s="30">
        <f t="shared" si="2"/>
        <v>98.632783575976603</v>
      </c>
      <c r="Q14" s="53">
        <f t="shared" si="10"/>
        <v>8120.7658477554069</v>
      </c>
      <c r="V14" s="1"/>
    </row>
    <row r="15" spans="1:22" x14ac:dyDescent="0.25">
      <c r="A15" s="10" t="s">
        <v>18</v>
      </c>
      <c r="B15" s="44">
        <v>0.02</v>
      </c>
      <c r="D15" s="22">
        <v>2024</v>
      </c>
      <c r="E15" s="23">
        <f t="shared" si="3"/>
        <v>3900.0934355509689</v>
      </c>
      <c r="F15" s="24">
        <f t="shared" si="4"/>
        <v>0.40810835008852914</v>
      </c>
      <c r="G15" s="23">
        <f t="shared" si="0"/>
        <v>3110.4220171877864</v>
      </c>
      <c r="H15" s="25">
        <f t="shared" si="5"/>
        <v>890.38919751354206</v>
      </c>
      <c r="I15" s="26">
        <f t="shared" si="11"/>
        <v>7871.8920516221842</v>
      </c>
      <c r="J15" s="27">
        <f t="shared" si="6"/>
        <v>8672.1113307956421</v>
      </c>
      <c r="K15" s="27">
        <f t="shared" si="7"/>
        <v>800.21927917345783</v>
      </c>
      <c r="L15" s="28">
        <f t="shared" si="1"/>
        <v>104.0653359695477</v>
      </c>
      <c r="M15" s="53">
        <f t="shared" si="8"/>
        <v>8568.0459948260941</v>
      </c>
      <c r="N15" s="19"/>
      <c r="O15" s="29">
        <f t="shared" si="9"/>
        <v>8568.7230731629679</v>
      </c>
      <c r="P15" s="30">
        <f t="shared" si="2"/>
        <v>102.82467687795561</v>
      </c>
      <c r="Q15" s="53">
        <f t="shared" si="10"/>
        <v>8465.8983962850125</v>
      </c>
      <c r="V15" s="1"/>
    </row>
    <row r="16" spans="1:22" x14ac:dyDescent="0.25">
      <c r="A16" s="47" t="s">
        <v>21</v>
      </c>
      <c r="B16" s="48">
        <v>1.2E-2</v>
      </c>
      <c r="C16" s="1"/>
      <c r="D16" s="22">
        <v>2025</v>
      </c>
      <c r="E16" s="23">
        <f t="shared" si="3"/>
        <v>3861.0925011954591</v>
      </c>
      <c r="F16" s="24">
        <f t="shared" si="4"/>
        <v>0.42851376759295562</v>
      </c>
      <c r="G16" s="23">
        <f t="shared" si="0"/>
        <v>3079.3177970159081</v>
      </c>
      <c r="H16" s="25">
        <f t="shared" si="5"/>
        <v>940.53007081532701</v>
      </c>
      <c r="I16" s="26">
        <f t="shared" si="11"/>
        <v>8812.4221224375106</v>
      </c>
      <c r="J16" s="27">
        <f t="shared" si="6"/>
        <v>9786.083628226881</v>
      </c>
      <c r="K16" s="27">
        <f t="shared" si="7"/>
        <v>973.66150578937049</v>
      </c>
      <c r="L16" s="28">
        <f t="shared" si="1"/>
        <v>117.43300353872257</v>
      </c>
      <c r="M16" s="53">
        <f t="shared" si="8"/>
        <v>9668.6506246881581</v>
      </c>
      <c r="N16" s="19"/>
      <c r="O16" s="29">
        <f t="shared" si="9"/>
        <v>8932.8938037723947</v>
      </c>
      <c r="P16" s="30">
        <f t="shared" si="2"/>
        <v>107.19472564526873</v>
      </c>
      <c r="Q16" s="53">
        <f t="shared" si="10"/>
        <v>8825.6990781271252</v>
      </c>
      <c r="V16" s="1"/>
    </row>
    <row r="17" spans="1:22" ht="15.75" thickBot="1" x14ac:dyDescent="0.3">
      <c r="C17" s="5"/>
      <c r="D17" s="22">
        <v>2026</v>
      </c>
      <c r="E17" s="23">
        <f t="shared" si="3"/>
        <v>3822.4815761835043</v>
      </c>
      <c r="F17" s="24">
        <f t="shared" si="4"/>
        <v>0.44993945597260343</v>
      </c>
      <c r="G17" s="23">
        <f t="shared" si="0"/>
        <v>3048.5246190457488</v>
      </c>
      <c r="H17" s="25">
        <f t="shared" si="5"/>
        <v>992.65150861253233</v>
      </c>
      <c r="I17" s="26">
        <f t="shared" si="11"/>
        <v>9805.0736310500433</v>
      </c>
      <c r="J17" s="27">
        <f t="shared" si="6"/>
        <v>10974.456809403951</v>
      </c>
      <c r="K17" s="27">
        <f t="shared" si="7"/>
        <v>1169.3831783539081</v>
      </c>
      <c r="L17" s="28">
        <f t="shared" si="1"/>
        <v>131.69348171284742</v>
      </c>
      <c r="M17" s="53">
        <f t="shared" si="8"/>
        <v>10842.763327691104</v>
      </c>
      <c r="N17" s="19"/>
      <c r="O17" s="29">
        <f t="shared" si="9"/>
        <v>9312.5417904327205</v>
      </c>
      <c r="P17" s="30">
        <f t="shared" si="2"/>
        <v>111.75050148519264</v>
      </c>
      <c r="Q17" s="53">
        <f t="shared" si="10"/>
        <v>9200.7912889475283</v>
      </c>
      <c r="V17" s="1"/>
    </row>
    <row r="18" spans="1:22" ht="15.75" thickBot="1" x14ac:dyDescent="0.3">
      <c r="A18" s="49" t="s">
        <v>17</v>
      </c>
      <c r="B18" s="50"/>
      <c r="D18" s="22">
        <v>2027</v>
      </c>
      <c r="E18" s="23">
        <f t="shared" si="3"/>
        <v>3784.2567604216692</v>
      </c>
      <c r="F18" s="24">
        <f t="shared" si="4"/>
        <v>0.4724364287712336</v>
      </c>
      <c r="G18" s="23">
        <f t="shared" si="0"/>
        <v>3018.0393728552913</v>
      </c>
      <c r="H18" s="25">
        <f t="shared" si="5"/>
        <v>1046.8317432027272</v>
      </c>
      <c r="I18" s="26">
        <f t="shared" si="11"/>
        <v>10851.90537425277</v>
      </c>
      <c r="J18" s="27">
        <f t="shared" si="6"/>
        <v>12240.777688794758</v>
      </c>
      <c r="K18" s="27">
        <f t="shared" si="7"/>
        <v>1388.8723145419881</v>
      </c>
      <c r="L18" s="28">
        <f t="shared" si="1"/>
        <v>146.88933226553709</v>
      </c>
      <c r="M18" s="53">
        <f t="shared" si="8"/>
        <v>12093.888356529222</v>
      </c>
      <c r="N18" s="19"/>
      <c r="O18" s="29">
        <f t="shared" si="9"/>
        <v>9708.3248165261102</v>
      </c>
      <c r="P18" s="30">
        <f t="shared" si="2"/>
        <v>116.49989779831333</v>
      </c>
      <c r="Q18" s="53">
        <f t="shared" si="10"/>
        <v>9591.8249187277961</v>
      </c>
      <c r="V18" s="1"/>
    </row>
    <row r="19" spans="1:22" x14ac:dyDescent="0.25">
      <c r="D19" s="22">
        <v>2028</v>
      </c>
      <c r="E19" s="23">
        <f t="shared" si="3"/>
        <v>3746.4141928174527</v>
      </c>
      <c r="F19" s="24">
        <f t="shared" si="4"/>
        <v>0.49605825020979527</v>
      </c>
      <c r="G19" s="23">
        <f t="shared" si="0"/>
        <v>2987.8589791267386</v>
      </c>
      <c r="H19" s="25">
        <f t="shared" si="5"/>
        <v>1103.1520970592351</v>
      </c>
      <c r="I19" s="26">
        <f t="shared" si="11"/>
        <v>11955.057471312006</v>
      </c>
      <c r="J19" s="27">
        <f t="shared" si="6"/>
        <v>13588.74533962989</v>
      </c>
      <c r="K19" s="27">
        <f t="shared" si="7"/>
        <v>1633.6878683178838</v>
      </c>
      <c r="L19" s="28">
        <f t="shared" si="1"/>
        <v>163.06494407555869</v>
      </c>
      <c r="M19" s="53">
        <f t="shared" si="8"/>
        <v>13425.680395554331</v>
      </c>
      <c r="N19" s="19"/>
      <c r="O19" s="29">
        <f t="shared" si="9"/>
        <v>10120.92862122847</v>
      </c>
      <c r="P19" s="30">
        <f t="shared" si="2"/>
        <v>121.45114345474164</v>
      </c>
      <c r="Q19" s="53">
        <f t="shared" si="10"/>
        <v>9999.4774777737275</v>
      </c>
      <c r="V19" s="1"/>
    </row>
    <row r="20" spans="1:22" x14ac:dyDescent="0.25">
      <c r="A20" s="8" t="s">
        <v>0</v>
      </c>
      <c r="B20" s="45">
        <f>B4/B3</f>
        <v>1.1818181818181819</v>
      </c>
      <c r="D20" s="22">
        <v>2029</v>
      </c>
      <c r="E20" s="23">
        <f t="shared" si="3"/>
        <v>3708.9500508892779</v>
      </c>
      <c r="F20" s="24">
        <f t="shared" si="4"/>
        <v>0.52086116272028504</v>
      </c>
      <c r="G20" s="23">
        <f t="shared" si="0"/>
        <v>2957.9803893354706</v>
      </c>
      <c r="H20" s="25">
        <f t="shared" si="5"/>
        <v>1161.6971048930745</v>
      </c>
      <c r="I20" s="26">
        <f t="shared" si="11"/>
        <v>13116.75457620508</v>
      </c>
      <c r="J20" s="27">
        <f t="shared" si="6"/>
        <v>15022.217351315561</v>
      </c>
      <c r="K20" s="27">
        <f t="shared" si="7"/>
        <v>1905.4627751104817</v>
      </c>
      <c r="L20" s="28">
        <f t="shared" si="1"/>
        <v>180.26660821578673</v>
      </c>
      <c r="M20" s="53">
        <f t="shared" si="8"/>
        <v>14841.950743099775</v>
      </c>
      <c r="N20" s="19"/>
      <c r="O20" s="29">
        <f t="shared" si="9"/>
        <v>10551.06808763068</v>
      </c>
      <c r="P20" s="30">
        <f t="shared" si="2"/>
        <v>126.61281705156816</v>
      </c>
      <c r="Q20" s="53">
        <f t="shared" si="10"/>
        <v>10424.455270579112</v>
      </c>
      <c r="V20" s="1"/>
    </row>
    <row r="21" spans="1:22" x14ac:dyDescent="0.25">
      <c r="D21" s="22">
        <v>2030</v>
      </c>
      <c r="E21" s="23">
        <f t="shared" si="3"/>
        <v>3671.8605503803851</v>
      </c>
      <c r="F21" s="24">
        <f t="shared" si="4"/>
        <v>0.54690422085629931</v>
      </c>
      <c r="G21" s="23">
        <f t="shared" si="0"/>
        <v>2928.4005854421166</v>
      </c>
      <c r="H21" s="25">
        <f t="shared" si="5"/>
        <v>1222.5546405363516</v>
      </c>
      <c r="I21" s="26">
        <f t="shared" si="11"/>
        <v>14339.309216741431</v>
      </c>
      <c r="J21" s="27">
        <f t="shared" si="6"/>
        <v>16545.216338878225</v>
      </c>
      <c r="K21" s="27">
        <f t="shared" si="7"/>
        <v>2205.907122136794</v>
      </c>
      <c r="L21" s="28">
        <f t="shared" si="1"/>
        <v>198.54259606653869</v>
      </c>
      <c r="M21" s="53">
        <f t="shared" si="8"/>
        <v>16346.673742811687</v>
      </c>
      <c r="N21" s="19"/>
      <c r="O21" s="29">
        <f t="shared" si="9"/>
        <v>10999.488481354983</v>
      </c>
      <c r="P21" s="30">
        <f t="shared" si="2"/>
        <v>131.99386177625979</v>
      </c>
      <c r="Q21" s="53">
        <f t="shared" si="10"/>
        <v>10867.494619578723</v>
      </c>
      <c r="V21" s="1"/>
    </row>
    <row r="22" spans="1:22" x14ac:dyDescent="0.25">
      <c r="A22" s="8" t="s">
        <v>9</v>
      </c>
      <c r="B22" s="45">
        <f>B3*B20</f>
        <v>5200</v>
      </c>
      <c r="D22" s="22">
        <v>2031</v>
      </c>
      <c r="E22" s="23">
        <f t="shared" si="3"/>
        <v>3635.1419448765814</v>
      </c>
      <c r="F22" s="24">
        <f t="shared" si="4"/>
        <v>0.57424943189911426</v>
      </c>
      <c r="G22" s="23">
        <f t="shared" si="0"/>
        <v>2899.116579587695</v>
      </c>
      <c r="H22" s="25">
        <f t="shared" si="5"/>
        <v>1285.8160488375372</v>
      </c>
      <c r="I22" s="26">
        <f t="shared" si="11"/>
        <v>15625.125265578969</v>
      </c>
      <c r="J22" s="27">
        <f t="shared" si="6"/>
        <v>18161.936714493324</v>
      </c>
      <c r="K22" s="27">
        <f t="shared" si="7"/>
        <v>2536.8114489143554</v>
      </c>
      <c r="L22" s="28">
        <f t="shared" si="1"/>
        <v>217.94324057391989</v>
      </c>
      <c r="M22" s="53">
        <f t="shared" si="8"/>
        <v>17943.993473919403</v>
      </c>
      <c r="N22" s="19"/>
      <c r="O22" s="29">
        <f t="shared" si="9"/>
        <v>11466.96674181257</v>
      </c>
      <c r="P22" s="30">
        <f t="shared" si="2"/>
        <v>137.60360090175084</v>
      </c>
      <c r="Q22" s="53">
        <f t="shared" si="10"/>
        <v>11329.363140910818</v>
      </c>
      <c r="V22" s="1"/>
    </row>
    <row r="23" spans="1:22" x14ac:dyDescent="0.25">
      <c r="D23" s="22">
        <v>2032</v>
      </c>
      <c r="E23" s="23">
        <f t="shared" si="3"/>
        <v>3598.7905254278157</v>
      </c>
      <c r="F23" s="24">
        <f t="shared" si="4"/>
        <v>0.60296190349406997</v>
      </c>
      <c r="G23" s="23">
        <f t="shared" si="0"/>
        <v>2870.1254137918186</v>
      </c>
      <c r="H23" s="25">
        <f t="shared" si="5"/>
        <v>1351.5762827666201</v>
      </c>
      <c r="I23" s="26">
        <f t="shared" si="11"/>
        <v>16976.701548345587</v>
      </c>
      <c r="J23" s="27">
        <f t="shared" si="6"/>
        <v>19876.751731549808</v>
      </c>
      <c r="K23" s="27">
        <f t="shared" si="7"/>
        <v>2900.050183204221</v>
      </c>
      <c r="L23" s="28">
        <f t="shared" si="1"/>
        <v>238.52102077859769</v>
      </c>
      <c r="M23" s="53">
        <f t="shared" si="8"/>
        <v>19638.230710771211</v>
      </c>
      <c r="N23" s="19"/>
      <c r="O23" s="29">
        <f t="shared" si="9"/>
        <v>11954.312828339604</v>
      </c>
      <c r="P23" s="30">
        <f t="shared" si="2"/>
        <v>143.45175394007524</v>
      </c>
      <c r="Q23" s="53">
        <f t="shared" si="10"/>
        <v>11810.861074399529</v>
      </c>
      <c r="V23" s="1"/>
    </row>
    <row r="24" spans="1:22" x14ac:dyDescent="0.25">
      <c r="D24" s="22">
        <v>2033</v>
      </c>
      <c r="E24" s="23">
        <f t="shared" si="3"/>
        <v>3562.8026201735374</v>
      </c>
      <c r="F24" s="24">
        <f t="shared" si="4"/>
        <v>0.63310999866877349</v>
      </c>
      <c r="G24" s="23">
        <f t="shared" si="0"/>
        <v>2841.4241596538996</v>
      </c>
      <c r="H24" s="25">
        <f t="shared" si="5"/>
        <v>1419.9340459359012</v>
      </c>
      <c r="I24" s="26">
        <f t="shared" si="11"/>
        <v>18396.635594281488</v>
      </c>
      <c r="J24" s="27">
        <f t="shared" si="6"/>
        <v>21694.220812116706</v>
      </c>
      <c r="K24" s="27">
        <f t="shared" si="7"/>
        <v>3297.5852178352179</v>
      </c>
      <c r="L24" s="28">
        <f t="shared" si="1"/>
        <v>260.33064974540048</v>
      </c>
      <c r="M24" s="53">
        <f t="shared" si="8"/>
        <v>21433.890162371306</v>
      </c>
      <c r="N24" s="19"/>
      <c r="O24" s="29">
        <f t="shared" si="9"/>
        <v>12462.371123544037</v>
      </c>
      <c r="P24" s="30">
        <f t="shared" si="2"/>
        <v>149.54845348252846</v>
      </c>
      <c r="Q24" s="53">
        <f t="shared" si="10"/>
        <v>12312.822670061509</v>
      </c>
      <c r="V24" s="1"/>
    </row>
    <row r="25" spans="1:22" x14ac:dyDescent="0.25">
      <c r="D25" s="22">
        <v>2034</v>
      </c>
      <c r="E25" s="23">
        <f t="shared" si="3"/>
        <v>3527.1745939718021</v>
      </c>
      <c r="F25" s="24">
        <f t="shared" si="4"/>
        <v>0.66476549860221223</v>
      </c>
      <c r="G25" s="23">
        <f t="shared" si="0"/>
        <v>2813.0099180573611</v>
      </c>
      <c r="H25" s="25">
        <f t="shared" si="5"/>
        <v>1490.9919407503698</v>
      </c>
      <c r="I25" s="26">
        <f t="shared" si="11"/>
        <v>19887.627535031857</v>
      </c>
      <c r="J25" s="27">
        <f t="shared" si="6"/>
        <v>23619.097169109409</v>
      </c>
      <c r="K25" s="27">
        <f t="shared" si="7"/>
        <v>3731.4696340775517</v>
      </c>
      <c r="L25" s="28">
        <f t="shared" si="1"/>
        <v>283.42916602931291</v>
      </c>
      <c r="M25" s="53">
        <f t="shared" si="8"/>
        <v>23335.668003080096</v>
      </c>
      <c r="N25" s="19"/>
      <c r="O25" s="29">
        <f t="shared" si="9"/>
        <v>12992.021896294658</v>
      </c>
      <c r="P25" s="30">
        <f t="shared" si="2"/>
        <v>155.90426275553591</v>
      </c>
      <c r="Q25" s="53">
        <f t="shared" si="10"/>
        <v>12836.117633539123</v>
      </c>
      <c r="V25" s="1"/>
    </row>
    <row r="26" spans="1:22" x14ac:dyDescent="0.25">
      <c r="D26" s="22">
        <v>2035</v>
      </c>
      <c r="E26" s="23">
        <f t="shared" si="3"/>
        <v>3491.902848032084</v>
      </c>
      <c r="F26" s="24">
        <f t="shared" si="4"/>
        <v>0.6980037735323229</v>
      </c>
      <c r="G26" s="23">
        <f t="shared" si="0"/>
        <v>2784.8798188767873</v>
      </c>
      <c r="H26" s="25">
        <f t="shared" si="5"/>
        <v>1564.8566224100095</v>
      </c>
      <c r="I26" s="26">
        <f t="shared" si="11"/>
        <v>21452.484157441868</v>
      </c>
      <c r="J26" s="27">
        <f t="shared" si="6"/>
        <v>25656.335734901608</v>
      </c>
      <c r="K26" s="27">
        <f t="shared" si="7"/>
        <v>4203.8515774597399</v>
      </c>
      <c r="L26" s="28">
        <f t="shared" si="1"/>
        <v>307.87602881881929</v>
      </c>
      <c r="M26" s="53">
        <f t="shared" si="8"/>
        <v>25348.459706082787</v>
      </c>
      <c r="N26" s="19"/>
      <c r="O26" s="29">
        <f t="shared" si="9"/>
        <v>13544.182826887181</v>
      </c>
      <c r="P26" s="30">
        <f t="shared" si="2"/>
        <v>162.53019392264619</v>
      </c>
      <c r="Q26" s="53">
        <f t="shared" si="10"/>
        <v>13381.652632964535</v>
      </c>
      <c r="V26" s="1"/>
    </row>
    <row r="27" spans="1:22" x14ac:dyDescent="0.25">
      <c r="D27" s="22">
        <v>2036</v>
      </c>
      <c r="E27" s="23">
        <f t="shared" si="3"/>
        <v>3456.9838195517632</v>
      </c>
      <c r="F27" s="24">
        <f t="shared" si="4"/>
        <v>0.73290396220893905</v>
      </c>
      <c r="G27" s="23">
        <f t="shared" si="0"/>
        <v>2757.0310206880195</v>
      </c>
      <c r="H27" s="25">
        <f t="shared" si="5"/>
        <v>1641.6389589952048</v>
      </c>
      <c r="I27" s="26">
        <f t="shared" si="11"/>
        <v>23094.123116437073</v>
      </c>
      <c r="J27" s="27">
        <f t="shared" si="6"/>
        <v>27811.101408594845</v>
      </c>
      <c r="K27" s="27">
        <f t="shared" si="7"/>
        <v>4716.9782921577716</v>
      </c>
      <c r="L27" s="28">
        <f t="shared" si="1"/>
        <v>333.73321690313816</v>
      </c>
      <c r="M27" s="53">
        <f t="shared" si="8"/>
        <v>27477.368191691705</v>
      </c>
      <c r="N27" s="19"/>
      <c r="O27" s="29">
        <f t="shared" si="9"/>
        <v>14119.810597029886</v>
      </c>
      <c r="P27" s="30">
        <f t="shared" si="2"/>
        <v>169.43772716435862</v>
      </c>
      <c r="Q27" s="53">
        <f t="shared" si="10"/>
        <v>13950.372869865527</v>
      </c>
      <c r="V27" s="1"/>
    </row>
    <row r="28" spans="1:22" x14ac:dyDescent="0.25">
      <c r="D28" s="22">
        <v>2037</v>
      </c>
      <c r="E28" s="23">
        <f t="shared" si="3"/>
        <v>3422.4139813562456</v>
      </c>
      <c r="F28" s="24">
        <f t="shared" si="4"/>
        <v>0.76954916031938603</v>
      </c>
      <c r="G28" s="23">
        <f t="shared" si="0"/>
        <v>2729.4607104811394</v>
      </c>
      <c r="H28" s="25">
        <f t="shared" si="5"/>
        <v>1721.4541978755155</v>
      </c>
      <c r="I28" s="26">
        <f t="shared" si="11"/>
        <v>24815.577314312588</v>
      </c>
      <c r="J28" s="27">
        <f t="shared" si="6"/>
        <v>30088.777634642258</v>
      </c>
      <c r="K28" s="27">
        <f t="shared" si="7"/>
        <v>5273.2003203296699</v>
      </c>
      <c r="L28" s="28">
        <f t="shared" si="1"/>
        <v>361.06533161570712</v>
      </c>
      <c r="M28" s="53">
        <f t="shared" si="8"/>
        <v>29727.71230302655</v>
      </c>
      <c r="N28" s="19"/>
      <c r="O28" s="29">
        <f t="shared" si="9"/>
        <v>14719.902547403655</v>
      </c>
      <c r="P28" s="30">
        <f t="shared" si="2"/>
        <v>176.63883056884387</v>
      </c>
      <c r="Q28" s="53">
        <f t="shared" si="10"/>
        <v>14543.263716834812</v>
      </c>
      <c r="V28" s="1"/>
    </row>
    <row r="29" spans="1:22" ht="15.75" thickBot="1" x14ac:dyDescent="0.3">
      <c r="D29" s="31">
        <v>2038</v>
      </c>
      <c r="E29" s="32">
        <f t="shared" si="3"/>
        <v>3388.1898415426831</v>
      </c>
      <c r="F29" s="33">
        <f t="shared" si="4"/>
        <v>0.80802661833535538</v>
      </c>
      <c r="G29" s="32">
        <f t="shared" si="0"/>
        <v>2702.166103376328</v>
      </c>
      <c r="H29" s="34">
        <f t="shared" si="5"/>
        <v>1804.4221386915988</v>
      </c>
      <c r="I29" s="35">
        <f t="shared" si="11"/>
        <v>26619.999453004188</v>
      </c>
      <c r="J29" s="36">
        <f t="shared" si="6"/>
        <v>32494.975326026703</v>
      </c>
      <c r="K29" s="36">
        <f t="shared" si="7"/>
        <v>5874.9758730225149</v>
      </c>
      <c r="L29" s="37">
        <f t="shared" si="1"/>
        <v>389.93970391232045</v>
      </c>
      <c r="M29" s="54">
        <f t="shared" si="8"/>
        <v>32105.035622114381</v>
      </c>
      <c r="N29" s="20"/>
      <c r="O29" s="38">
        <f t="shared" si="9"/>
        <v>15345.49840566831</v>
      </c>
      <c r="P29" s="39">
        <f t="shared" si="2"/>
        <v>184.14598086801973</v>
      </c>
      <c r="Q29" s="54">
        <f t="shared" si="10"/>
        <v>15161.35242480029</v>
      </c>
      <c r="T29" s="1"/>
      <c r="V29" s="1"/>
    </row>
    <row r="30" spans="1:22" x14ac:dyDescent="0.25">
      <c r="I30" s="3"/>
      <c r="J30" s="2"/>
      <c r="K30" s="3"/>
      <c r="L30" s="1"/>
      <c r="M30" s="1"/>
      <c r="T30" s="1"/>
      <c r="V30" s="1"/>
    </row>
    <row r="31" spans="1:22" x14ac:dyDescent="0.25">
      <c r="I31" s="3"/>
      <c r="J31" s="2"/>
      <c r="K31" s="3"/>
      <c r="L31" s="1"/>
      <c r="M31" s="1"/>
      <c r="T31" s="1"/>
      <c r="V31" s="1"/>
    </row>
    <row r="32" spans="1:22" x14ac:dyDescent="0.25">
      <c r="I32" s="3"/>
      <c r="J32" s="2"/>
      <c r="K32" s="3"/>
      <c r="L32" s="1"/>
      <c r="M32" s="1"/>
      <c r="T32" s="1"/>
      <c r="V32" s="1"/>
    </row>
    <row r="33" spans="9:22" x14ac:dyDescent="0.25">
      <c r="I33" s="3"/>
      <c r="J33" s="2"/>
      <c r="K33" s="3"/>
      <c r="L33" s="1"/>
      <c r="M33" s="1"/>
      <c r="T33" s="1"/>
      <c r="V33" s="1"/>
    </row>
    <row r="34" spans="9:22" x14ac:dyDescent="0.25">
      <c r="I34" s="3"/>
      <c r="J34" s="2"/>
      <c r="K34" s="3"/>
      <c r="L34" s="1"/>
      <c r="M34" s="1"/>
      <c r="T34" s="1"/>
      <c r="V34" s="1"/>
    </row>
    <row r="35" spans="9:22" x14ac:dyDescent="0.25">
      <c r="I35" s="3"/>
      <c r="J35" s="2"/>
      <c r="K35" s="3"/>
      <c r="L35" s="1"/>
      <c r="M35" s="1"/>
      <c r="T35" s="1"/>
      <c r="V35" s="1"/>
    </row>
    <row r="36" spans="9:22" x14ac:dyDescent="0.25">
      <c r="I36" s="3"/>
      <c r="J36" s="2"/>
      <c r="K36" s="3"/>
      <c r="L36" s="1"/>
      <c r="M36" s="1"/>
      <c r="T36" s="1"/>
      <c r="V36" s="1"/>
    </row>
    <row r="37" spans="9:22" x14ac:dyDescent="0.25">
      <c r="I37" s="3"/>
      <c r="J37" s="2"/>
      <c r="K37" s="3"/>
      <c r="L37" s="1"/>
      <c r="M37" s="1"/>
      <c r="T37" s="1"/>
      <c r="V37" s="1"/>
    </row>
    <row r="38" spans="9:22" x14ac:dyDescent="0.25">
      <c r="I38" s="3"/>
      <c r="J38" s="2"/>
      <c r="K38" s="3"/>
      <c r="L38" s="1"/>
      <c r="M38" s="1"/>
      <c r="T38" s="1"/>
      <c r="V38" s="1"/>
    </row>
    <row r="39" spans="9:22" x14ac:dyDescent="0.25">
      <c r="I39" s="3"/>
      <c r="J39" s="2"/>
      <c r="K39" s="3"/>
      <c r="L39" s="1"/>
      <c r="M39" s="1"/>
      <c r="T39" s="1"/>
      <c r="V39" s="1"/>
    </row>
    <row r="40" spans="9:22" x14ac:dyDescent="0.25">
      <c r="I40" s="3"/>
      <c r="J40" s="2"/>
      <c r="K40" s="3"/>
      <c r="L40" s="1"/>
      <c r="M40" s="1"/>
      <c r="T40" s="1"/>
      <c r="V40" s="1"/>
    </row>
    <row r="44" spans="9:22" x14ac:dyDescent="0.25">
      <c r="L44" s="1"/>
      <c r="M44" s="1"/>
    </row>
  </sheetData>
  <mergeCells count="4">
    <mergeCell ref="A1:B1"/>
    <mergeCell ref="A2:B2"/>
    <mergeCell ref="D2:M2"/>
    <mergeCell ref="O2:Q2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3" sqref="D3"/>
    </sheetView>
  </sheetViews>
  <sheetFormatPr defaultRowHeight="15" x14ac:dyDescent="0.25"/>
  <cols>
    <col min="1" max="1" width="7.42578125" customWidth="1"/>
    <col min="2" max="2" width="19.7109375" customWidth="1"/>
    <col min="3" max="3" width="13.42578125" customWidth="1"/>
  </cols>
  <sheetData>
    <row r="1" spans="1:9" x14ac:dyDescent="0.25">
      <c r="A1" s="66" t="s">
        <v>29</v>
      </c>
      <c r="B1" s="66"/>
      <c r="D1" s="66" t="s">
        <v>32</v>
      </c>
      <c r="E1" s="66"/>
      <c r="F1" s="66"/>
    </row>
    <row r="2" spans="1:9" x14ac:dyDescent="0.25">
      <c r="A2" t="s">
        <v>5</v>
      </c>
      <c r="B2" t="s">
        <v>30</v>
      </c>
      <c r="C2" s="61" t="s">
        <v>31</v>
      </c>
      <c r="D2" s="70">
        <v>7.0000000000000007E-2</v>
      </c>
      <c r="E2" s="61"/>
      <c r="F2" s="61"/>
      <c r="G2" s="61"/>
      <c r="H2" s="61"/>
      <c r="I2" s="61"/>
    </row>
    <row r="3" spans="1:9" x14ac:dyDescent="0.25">
      <c r="A3" s="65">
        <v>1996</v>
      </c>
      <c r="B3" s="69">
        <v>94</v>
      </c>
      <c r="C3" s="67">
        <f>B3/1000</f>
        <v>9.4E-2</v>
      </c>
      <c r="D3" s="68">
        <f>C3</f>
        <v>9.4E-2</v>
      </c>
      <c r="E3" s="62"/>
      <c r="F3" s="61"/>
      <c r="G3" s="61"/>
      <c r="H3" s="61"/>
      <c r="I3" s="61"/>
    </row>
    <row r="4" spans="1:9" x14ac:dyDescent="0.25">
      <c r="A4" s="65">
        <v>1997</v>
      </c>
      <c r="B4" s="69">
        <v>96</v>
      </c>
      <c r="C4" s="67">
        <f t="shared" ref="C4:C18" si="0">B4/1000</f>
        <v>9.6000000000000002E-2</v>
      </c>
      <c r="D4" s="68">
        <f>D3*(1+$D$2)</f>
        <v>0.10058</v>
      </c>
      <c r="E4" s="62"/>
      <c r="F4" s="61"/>
      <c r="G4" s="61"/>
      <c r="H4" s="61"/>
      <c r="I4" s="61"/>
    </row>
    <row r="5" spans="1:9" x14ac:dyDescent="0.25">
      <c r="A5" s="65">
        <v>1998</v>
      </c>
      <c r="B5" s="69">
        <v>97</v>
      </c>
      <c r="C5" s="67">
        <f t="shared" si="0"/>
        <v>9.7000000000000003E-2</v>
      </c>
      <c r="D5" s="68">
        <f t="shared" ref="D5:D18" si="1">D4*(1+$D$2)</f>
        <v>0.10762060000000001</v>
      </c>
      <c r="E5" s="62"/>
      <c r="F5" s="61"/>
      <c r="G5" s="61"/>
      <c r="H5" s="61"/>
      <c r="I5" s="61"/>
    </row>
    <row r="6" spans="1:9" x14ac:dyDescent="0.25">
      <c r="A6" s="65">
        <v>1999</v>
      </c>
      <c r="B6" s="69">
        <v>104</v>
      </c>
      <c r="C6" s="67">
        <f t="shared" si="0"/>
        <v>0.104</v>
      </c>
      <c r="D6" s="68">
        <f t="shared" si="1"/>
        <v>0.11515404200000001</v>
      </c>
      <c r="E6" s="62"/>
      <c r="F6" s="61"/>
      <c r="G6" s="61"/>
      <c r="H6" s="61"/>
      <c r="I6" s="61"/>
    </row>
    <row r="7" spans="1:9" x14ac:dyDescent="0.25">
      <c r="A7" s="65">
        <v>2000</v>
      </c>
      <c r="B7" s="69">
        <v>120</v>
      </c>
      <c r="C7" s="67">
        <f t="shared" si="0"/>
        <v>0.12</v>
      </c>
      <c r="D7" s="68">
        <f t="shared" si="1"/>
        <v>0.12321482494000002</v>
      </c>
      <c r="E7" s="62"/>
      <c r="F7" s="61"/>
      <c r="G7" s="61"/>
      <c r="H7" s="61"/>
      <c r="I7" s="61"/>
    </row>
    <row r="8" spans="1:9" x14ac:dyDescent="0.25">
      <c r="A8" s="65">
        <v>2001</v>
      </c>
      <c r="B8" s="69">
        <v>150</v>
      </c>
      <c r="C8" s="67">
        <f t="shared" si="0"/>
        <v>0.15</v>
      </c>
      <c r="D8" s="68">
        <f t="shared" si="1"/>
        <v>0.13183986268580003</v>
      </c>
      <c r="E8" s="62"/>
      <c r="F8" s="61"/>
      <c r="G8" s="61"/>
      <c r="H8" s="61"/>
      <c r="I8" s="61"/>
    </row>
    <row r="9" spans="1:9" x14ac:dyDescent="0.25">
      <c r="A9" s="65">
        <v>2002</v>
      </c>
      <c r="B9" s="69">
        <v>155</v>
      </c>
      <c r="C9" s="67">
        <f t="shared" si="0"/>
        <v>0.155</v>
      </c>
      <c r="D9" s="68">
        <f t="shared" si="1"/>
        <v>0.14106865307380603</v>
      </c>
      <c r="E9" s="62"/>
      <c r="F9" s="61"/>
      <c r="G9" s="61"/>
      <c r="H9" s="61"/>
      <c r="I9" s="61"/>
    </row>
    <row r="10" spans="1:9" ht="15" customHeight="1" x14ac:dyDescent="0.25">
      <c r="A10" s="65">
        <v>2003</v>
      </c>
      <c r="B10" s="69">
        <v>159</v>
      </c>
      <c r="C10" s="67">
        <f t="shared" si="0"/>
        <v>0.159</v>
      </c>
      <c r="D10" s="68">
        <f t="shared" si="1"/>
        <v>0.15094345878897247</v>
      </c>
      <c r="E10" s="62"/>
      <c r="F10" s="61"/>
      <c r="G10" s="61"/>
      <c r="H10" s="61"/>
      <c r="I10" s="61"/>
    </row>
    <row r="11" spans="1:9" x14ac:dyDescent="0.25">
      <c r="A11" s="65">
        <v>2004</v>
      </c>
      <c r="B11" s="69">
        <v>167</v>
      </c>
      <c r="C11" s="67">
        <f t="shared" si="0"/>
        <v>0.16700000000000001</v>
      </c>
      <c r="D11" s="68">
        <f t="shared" si="1"/>
        <v>0.16150950090420055</v>
      </c>
      <c r="E11" s="62"/>
      <c r="F11" s="61"/>
      <c r="G11" s="61"/>
      <c r="H11" s="61"/>
      <c r="I11" s="61"/>
    </row>
    <row r="12" spans="1:9" x14ac:dyDescent="0.25">
      <c r="A12" s="65">
        <v>2005</v>
      </c>
      <c r="B12" s="69">
        <v>179</v>
      </c>
      <c r="C12" s="67">
        <f t="shared" si="0"/>
        <v>0.17899999999999999</v>
      </c>
      <c r="D12" s="68">
        <f t="shared" si="1"/>
        <v>0.17281516596749461</v>
      </c>
      <c r="E12" s="62"/>
      <c r="F12" s="61"/>
      <c r="G12" s="61"/>
      <c r="H12" s="61"/>
      <c r="I12" s="61"/>
    </row>
    <row r="13" spans="1:9" x14ac:dyDescent="0.25">
      <c r="A13" s="65">
        <v>2006</v>
      </c>
      <c r="B13" s="69">
        <v>192</v>
      </c>
      <c r="C13" s="67">
        <f t="shared" si="0"/>
        <v>0.192</v>
      </c>
      <c r="D13" s="68">
        <f t="shared" si="1"/>
        <v>0.18491222758521925</v>
      </c>
      <c r="E13" s="62"/>
      <c r="F13" s="61"/>
      <c r="G13" s="61"/>
      <c r="H13" s="61"/>
      <c r="I13" s="61"/>
    </row>
    <row r="14" spans="1:9" x14ac:dyDescent="0.25">
      <c r="A14" s="65">
        <v>2007</v>
      </c>
      <c r="B14" s="69">
        <v>209</v>
      </c>
      <c r="C14" s="67">
        <f t="shared" si="0"/>
        <v>0.20899999999999999</v>
      </c>
      <c r="D14" s="68">
        <f t="shared" si="1"/>
        <v>0.19785608351618461</v>
      </c>
      <c r="E14" s="62"/>
      <c r="F14" s="61"/>
      <c r="G14" s="61"/>
      <c r="H14" s="61"/>
      <c r="I14" s="61"/>
    </row>
    <row r="15" spans="1:9" x14ac:dyDescent="0.25">
      <c r="A15" s="65">
        <v>2008</v>
      </c>
      <c r="B15" s="69">
        <v>205</v>
      </c>
      <c r="C15" s="67">
        <f t="shared" si="0"/>
        <v>0.20499999999999999</v>
      </c>
      <c r="D15" s="68">
        <f t="shared" si="1"/>
        <v>0.21170600936231754</v>
      </c>
      <c r="E15" s="62"/>
      <c r="F15" s="61"/>
      <c r="G15" s="61"/>
      <c r="H15" s="61"/>
      <c r="I15" s="61"/>
    </row>
    <row r="16" spans="1:9" x14ac:dyDescent="0.25">
      <c r="A16" s="65">
        <v>2009</v>
      </c>
      <c r="B16" s="69">
        <v>263</v>
      </c>
      <c r="C16" s="67">
        <f t="shared" si="0"/>
        <v>0.26300000000000001</v>
      </c>
      <c r="D16" s="68">
        <f t="shared" si="1"/>
        <v>0.22652543001767977</v>
      </c>
      <c r="E16" s="62"/>
      <c r="F16" s="61"/>
      <c r="G16" s="61"/>
      <c r="H16" s="61"/>
      <c r="I16" s="61"/>
    </row>
    <row r="17" spans="1:9" x14ac:dyDescent="0.25">
      <c r="A17" s="65">
        <v>2010</v>
      </c>
      <c r="B17" s="69">
        <v>247</v>
      </c>
      <c r="C17" s="67">
        <f t="shared" si="0"/>
        <v>0.247</v>
      </c>
      <c r="D17" s="68">
        <f t="shared" si="1"/>
        <v>0.24238221011891736</v>
      </c>
      <c r="E17" s="62"/>
      <c r="F17" s="61"/>
      <c r="G17" s="61"/>
      <c r="H17" s="61"/>
      <c r="I17" s="61"/>
    </row>
    <row r="18" spans="1:9" x14ac:dyDescent="0.25">
      <c r="A18" s="65">
        <v>2011</v>
      </c>
      <c r="B18" s="69">
        <v>250</v>
      </c>
      <c r="C18" s="67">
        <f t="shared" si="0"/>
        <v>0.25</v>
      </c>
      <c r="D18" s="68">
        <f t="shared" si="1"/>
        <v>0.25934896482724157</v>
      </c>
      <c r="E18" s="62"/>
      <c r="F18" s="61"/>
      <c r="G18" s="61"/>
      <c r="H18" s="61"/>
      <c r="I18" s="61"/>
    </row>
    <row r="19" spans="1:9" x14ac:dyDescent="0.25">
      <c r="A19" s="63"/>
      <c r="B19" s="63"/>
      <c r="C19" s="64"/>
      <c r="D19" s="64"/>
      <c r="E19" s="61"/>
      <c r="F19" s="61"/>
      <c r="G19" s="61"/>
      <c r="H19" s="61"/>
      <c r="I19" s="61"/>
    </row>
    <row r="20" spans="1:9" x14ac:dyDescent="0.25">
      <c r="C20" s="61"/>
      <c r="D20" s="61"/>
      <c r="E20" s="61"/>
      <c r="F20" s="61"/>
      <c r="G20" s="61"/>
      <c r="H20" s="61"/>
      <c r="I20" s="61"/>
    </row>
    <row r="21" spans="1:9" x14ac:dyDescent="0.25">
      <c r="C21" s="61"/>
      <c r="D21" s="61"/>
      <c r="E21" s="61"/>
      <c r="F21" s="61"/>
      <c r="G21" s="61"/>
      <c r="H21" s="61"/>
      <c r="I21" s="61"/>
    </row>
    <row r="22" spans="1:9" x14ac:dyDescent="0.25">
      <c r="C22" s="61"/>
      <c r="D22" s="61"/>
      <c r="E22" s="61"/>
      <c r="F22" s="61"/>
      <c r="G22" s="61"/>
      <c r="H22" s="61"/>
      <c r="I22" s="61"/>
    </row>
  </sheetData>
  <mergeCells count="2">
    <mergeCell ref="A1:B1"/>
    <mergeCell ref="D1:F1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Bereken Ding</vt:lpstr>
      <vt:lpstr>CBS Prijzen sinds 1996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2012-12-06T11:47:04Z</dcterms:created>
  <dcterms:modified xsi:type="dcterms:W3CDTF">2012-12-07T11:40:27Z</dcterms:modified>
</cp:coreProperties>
</file>