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840"/>
  </bookViews>
  <sheets>
    <sheet name="Blad1" sheetId="1" r:id="rId1"/>
  </sheets>
  <calcPr calcId="144525"/>
</workbook>
</file>

<file path=xl/calcChain.xml><?xml version="1.0" encoding="utf-8"?>
<calcChain xmlns="http://schemas.openxmlformats.org/spreadsheetml/2006/main">
  <c r="F4" i="1" l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B17" i="1"/>
  <c r="B19" i="1" s="1"/>
  <c r="N4" i="1" s="1"/>
  <c r="E4" i="1"/>
  <c r="N5" i="1" l="1"/>
  <c r="O4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G4" i="1"/>
  <c r="H4" i="1" s="1"/>
  <c r="N6" i="1" l="1"/>
  <c r="O5" i="1"/>
  <c r="I4" i="1"/>
  <c r="J4" i="1"/>
  <c r="L4" i="1" s="1"/>
  <c r="G5" i="1"/>
  <c r="H5" i="1" s="1"/>
  <c r="I5" i="1" s="1"/>
  <c r="G6" i="1"/>
  <c r="H6" i="1" s="1"/>
  <c r="N7" i="1" l="1"/>
  <c r="O6" i="1"/>
  <c r="J5" i="1"/>
  <c r="L5" i="1" s="1"/>
  <c r="K4" i="1"/>
  <c r="I6" i="1"/>
  <c r="G7" i="1"/>
  <c r="H7" i="1" s="1"/>
  <c r="N8" i="1" l="1"/>
  <c r="O7" i="1"/>
  <c r="J6" i="1"/>
  <c r="L6" i="1" s="1"/>
  <c r="K5" i="1"/>
  <c r="I7" i="1"/>
  <c r="G8" i="1"/>
  <c r="H8" i="1" s="1"/>
  <c r="N9" i="1" l="1"/>
  <c r="O8" i="1"/>
  <c r="I8" i="1"/>
  <c r="J7" i="1"/>
  <c r="L7" i="1" s="1"/>
  <c r="K6" i="1"/>
  <c r="G9" i="1"/>
  <c r="H9" i="1" s="1"/>
  <c r="I9" i="1" l="1"/>
  <c r="N10" i="1"/>
  <c r="O9" i="1"/>
  <c r="J8" i="1"/>
  <c r="L8" i="1" s="1"/>
  <c r="K7" i="1"/>
  <c r="G10" i="1"/>
  <c r="H10" i="1" s="1"/>
  <c r="I10" i="1" l="1"/>
  <c r="N11" i="1"/>
  <c r="O10" i="1"/>
  <c r="J9" i="1"/>
  <c r="L9" i="1" s="1"/>
  <c r="K8" i="1"/>
  <c r="G11" i="1"/>
  <c r="H11" i="1" s="1"/>
  <c r="I11" i="1" s="1"/>
  <c r="N12" i="1" l="1"/>
  <c r="O11" i="1"/>
  <c r="J10" i="1"/>
  <c r="L10" i="1" s="1"/>
  <c r="K9" i="1"/>
  <c r="G12" i="1"/>
  <c r="H12" i="1" s="1"/>
  <c r="I12" i="1" s="1"/>
  <c r="N13" i="1" l="1"/>
  <c r="O12" i="1"/>
  <c r="J11" i="1"/>
  <c r="L11" i="1" s="1"/>
  <c r="K10" i="1"/>
  <c r="G13" i="1"/>
  <c r="H13" i="1" s="1"/>
  <c r="I13" i="1" s="1"/>
  <c r="N14" i="1" l="1"/>
  <c r="O13" i="1"/>
  <c r="J12" i="1"/>
  <c r="L12" i="1" s="1"/>
  <c r="K11" i="1"/>
  <c r="G14" i="1"/>
  <c r="H14" i="1" s="1"/>
  <c r="I14" i="1" s="1"/>
  <c r="N15" i="1" l="1"/>
  <c r="O14" i="1"/>
  <c r="J13" i="1"/>
  <c r="L13" i="1" s="1"/>
  <c r="K12" i="1"/>
  <c r="G15" i="1"/>
  <c r="H15" i="1" s="1"/>
  <c r="I15" i="1" s="1"/>
  <c r="N16" i="1" l="1"/>
  <c r="O15" i="1"/>
  <c r="J14" i="1"/>
  <c r="L14" i="1" s="1"/>
  <c r="K13" i="1"/>
  <c r="G16" i="1"/>
  <c r="H16" i="1" s="1"/>
  <c r="I16" i="1" s="1"/>
  <c r="N17" i="1" l="1"/>
  <c r="O16" i="1"/>
  <c r="J15" i="1"/>
  <c r="L15" i="1" s="1"/>
  <c r="K14" i="1"/>
  <c r="G17" i="1"/>
  <c r="H17" i="1" s="1"/>
  <c r="I17" i="1" s="1"/>
  <c r="N18" i="1" l="1"/>
  <c r="O17" i="1"/>
  <c r="J16" i="1"/>
  <c r="L16" i="1" s="1"/>
  <c r="K15" i="1"/>
  <c r="G18" i="1"/>
  <c r="H18" i="1" s="1"/>
  <c r="I18" i="1" s="1"/>
  <c r="N19" i="1" l="1"/>
  <c r="O18" i="1"/>
  <c r="J17" i="1"/>
  <c r="L17" i="1" s="1"/>
  <c r="K16" i="1"/>
  <c r="G19" i="1"/>
  <c r="H19" i="1" s="1"/>
  <c r="I19" i="1" s="1"/>
  <c r="N20" i="1" l="1"/>
  <c r="O19" i="1"/>
  <c r="J18" i="1"/>
  <c r="L18" i="1" s="1"/>
  <c r="K17" i="1"/>
  <c r="G20" i="1"/>
  <c r="H20" i="1" s="1"/>
  <c r="I20" i="1" s="1"/>
  <c r="N21" i="1" l="1"/>
  <c r="O20" i="1"/>
  <c r="J19" i="1"/>
  <c r="L19" i="1" s="1"/>
  <c r="K18" i="1"/>
  <c r="G21" i="1"/>
  <c r="H21" i="1" s="1"/>
  <c r="I21" i="1" s="1"/>
  <c r="N22" i="1" l="1"/>
  <c r="O21" i="1"/>
  <c r="J20" i="1"/>
  <c r="L20" i="1" s="1"/>
  <c r="K19" i="1"/>
  <c r="G22" i="1"/>
  <c r="H22" i="1" s="1"/>
  <c r="I22" i="1" s="1"/>
  <c r="N23" i="1" l="1"/>
  <c r="O22" i="1"/>
  <c r="J21" i="1"/>
  <c r="L21" i="1" s="1"/>
  <c r="K20" i="1"/>
  <c r="G23" i="1"/>
  <c r="H23" i="1" s="1"/>
  <c r="I23" i="1" s="1"/>
  <c r="N24" i="1" l="1"/>
  <c r="O23" i="1"/>
  <c r="J22" i="1"/>
  <c r="L22" i="1" s="1"/>
  <c r="K21" i="1"/>
  <c r="G24" i="1"/>
  <c r="H24" i="1" s="1"/>
  <c r="I24" i="1" s="1"/>
  <c r="N25" i="1" l="1"/>
  <c r="O24" i="1"/>
  <c r="J23" i="1"/>
  <c r="L23" i="1" s="1"/>
  <c r="K22" i="1"/>
  <c r="G25" i="1"/>
  <c r="H25" i="1" s="1"/>
  <c r="I25" i="1" s="1"/>
  <c r="N26" i="1" l="1"/>
  <c r="O25" i="1"/>
  <c r="J24" i="1"/>
  <c r="L24" i="1" s="1"/>
  <c r="K23" i="1"/>
  <c r="G26" i="1"/>
  <c r="H26" i="1" s="1"/>
  <c r="I26" i="1" s="1"/>
  <c r="N27" i="1" l="1"/>
  <c r="O26" i="1"/>
  <c r="J25" i="1"/>
  <c r="L25" i="1" s="1"/>
  <c r="K24" i="1"/>
  <c r="G27" i="1"/>
  <c r="H27" i="1" s="1"/>
  <c r="I27" i="1" s="1"/>
  <c r="N28" i="1" l="1"/>
  <c r="O27" i="1"/>
  <c r="J26" i="1"/>
  <c r="L26" i="1" s="1"/>
  <c r="K25" i="1"/>
  <c r="G29" i="1"/>
  <c r="H29" i="1" s="1"/>
  <c r="G28" i="1"/>
  <c r="H28" i="1" s="1"/>
  <c r="I28" i="1" s="1"/>
  <c r="N29" i="1" l="1"/>
  <c r="O29" i="1" s="1"/>
  <c r="O28" i="1"/>
  <c r="J27" i="1"/>
  <c r="L27" i="1" s="1"/>
  <c r="K26" i="1"/>
  <c r="I29" i="1"/>
  <c r="J28" i="1" l="1"/>
  <c r="L28" i="1" s="1"/>
  <c r="K27" i="1"/>
  <c r="J29" i="1" l="1"/>
  <c r="K28" i="1"/>
  <c r="K29" i="1" l="1"/>
  <c r="L29" i="1"/>
</calcChain>
</file>

<file path=xl/sharedStrings.xml><?xml version="1.0" encoding="utf-8"?>
<sst xmlns="http://schemas.openxmlformats.org/spreadsheetml/2006/main" count="27" uniqueCount="25">
  <si>
    <t>Prijs/Wp</t>
  </si>
  <si>
    <t>SolarHrs</t>
  </si>
  <si>
    <t>Aantal Wp</t>
  </si>
  <si>
    <t>EnergiePrijs/kWh</t>
  </si>
  <si>
    <t>Conversie Efficientie</t>
  </si>
  <si>
    <t>Jaar</t>
  </si>
  <si>
    <t>kWh Kosten</t>
  </si>
  <si>
    <t>PV Max</t>
  </si>
  <si>
    <t>Spaar Rek</t>
  </si>
  <si>
    <t>Inleg</t>
  </si>
  <si>
    <t>Spaar Perc.</t>
  </si>
  <si>
    <t>Prijs Inflatie Stroom</t>
  </si>
  <si>
    <t>Invul velden</t>
  </si>
  <si>
    <t>Systeem Kosten</t>
  </si>
  <si>
    <t>Cumulatieve Opbrengsten</t>
  </si>
  <si>
    <t>Besparing</t>
  </si>
  <si>
    <t>Vermogens Afname /Jaar</t>
  </si>
  <si>
    <t>Resultaat Velden</t>
  </si>
  <si>
    <t>Variabel Spaar Perc.</t>
  </si>
  <si>
    <t>Besparing + Rente</t>
  </si>
  <si>
    <t>kWh/Jaar</t>
  </si>
  <si>
    <t>Vermogens Belasting</t>
  </si>
  <si>
    <t>Verschil</t>
  </si>
  <si>
    <t>PV Panelen</t>
  </si>
  <si>
    <t>Vast Sparen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</si>
</sst>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€-413]\ * #,##0.00_ ;_ [$€-413]\ * \-#,##0.00_ ;_ [$€-413]\ * &quot;-&quot;??_ ;_ @_ "/>
    <numFmt numFmtId="165" formatCode="_ [$€-413]\ * #,##0.000_ ;_ [$€-413]\ * \-#,##0.000_ ;_ [$€-413]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0" xfId="1" applyNumberFormat="1" applyFont="1"/>
    <xf numFmtId="0" fontId="0" fillId="3" borderId="4" xfId="0" applyFill="1" applyBorder="1"/>
    <xf numFmtId="0" fontId="0" fillId="0" borderId="5" xfId="0" applyBorder="1"/>
    <xf numFmtId="0" fontId="0" fillId="4" borderId="5" xfId="0" applyFill="1" applyBorder="1"/>
    <xf numFmtId="0" fontId="0" fillId="2" borderId="5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4" borderId="7" xfId="0" applyFill="1" applyBorder="1"/>
    <xf numFmtId="0" fontId="0" fillId="2" borderId="7" xfId="0" applyFill="1" applyBorder="1"/>
    <xf numFmtId="0" fontId="0" fillId="5" borderId="9" xfId="0" applyFill="1" applyBorder="1"/>
    <xf numFmtId="0" fontId="0" fillId="6" borderId="0" xfId="0" applyFill="1"/>
    <xf numFmtId="0" fontId="0" fillId="7" borderId="1" xfId="0" applyFill="1" applyBorder="1"/>
    <xf numFmtId="164" fontId="0" fillId="7" borderId="10" xfId="0" applyNumberFormat="1" applyFill="1" applyBorder="1"/>
    <xf numFmtId="164" fontId="0" fillId="7" borderId="11" xfId="0" applyNumberFormat="1" applyFill="1" applyBorder="1"/>
    <xf numFmtId="0" fontId="0" fillId="5" borderId="8" xfId="0" applyFill="1" applyBorder="1"/>
    <xf numFmtId="0" fontId="0" fillId="0" borderId="12" xfId="0" applyBorder="1"/>
    <xf numFmtId="2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164" fontId="0" fillId="4" borderId="0" xfId="0" applyNumberFormat="1" applyFill="1" applyBorder="1"/>
    <xf numFmtId="164" fontId="0" fillId="2" borderId="0" xfId="0" applyNumberFormat="1" applyFill="1" applyBorder="1"/>
    <xf numFmtId="164" fontId="0" fillId="5" borderId="0" xfId="0" applyNumberFormat="1" applyFill="1" applyBorder="1"/>
    <xf numFmtId="164" fontId="0" fillId="3" borderId="0" xfId="0" applyNumberFormat="1" applyFill="1" applyBorder="1"/>
    <xf numFmtId="164" fontId="0" fillId="5" borderId="13" xfId="0" applyNumberFormat="1" applyFill="1" applyBorder="1"/>
    <xf numFmtId="0" fontId="0" fillId="0" borderId="14" xfId="0" applyBorder="1"/>
    <xf numFmtId="2" fontId="0" fillId="0" borderId="15" xfId="0" applyNumberFormat="1" applyBorder="1"/>
    <xf numFmtId="165" fontId="0" fillId="0" borderId="15" xfId="0" applyNumberFormat="1" applyBorder="1"/>
    <xf numFmtId="164" fontId="0" fillId="0" borderId="15" xfId="0" applyNumberFormat="1" applyBorder="1"/>
    <xf numFmtId="164" fontId="0" fillId="4" borderId="15" xfId="0" applyNumberFormat="1" applyFill="1" applyBorder="1"/>
    <xf numFmtId="164" fontId="0" fillId="2" borderId="15" xfId="0" applyNumberFormat="1" applyFill="1" applyBorder="1"/>
    <xf numFmtId="164" fontId="0" fillId="5" borderId="15" xfId="0" applyNumberFormat="1" applyFill="1" applyBorder="1"/>
    <xf numFmtId="164" fontId="0" fillId="3" borderId="15" xfId="0" applyNumberFormat="1" applyFill="1" applyBorder="1"/>
    <xf numFmtId="164" fontId="0" fillId="5" borderId="16" xfId="0" applyNumberFormat="1" applyFill="1" applyBorder="1"/>
    <xf numFmtId="164" fontId="0" fillId="4" borderId="5" xfId="0" applyNumberFormat="1" applyFill="1" applyBorder="1"/>
    <xf numFmtId="10" fontId="0" fillId="4" borderId="5" xfId="1" applyNumberFormat="1" applyFont="1" applyFill="1" applyBorder="1"/>
    <xf numFmtId="165" fontId="0" fillId="4" borderId="5" xfId="0" applyNumberFormat="1" applyFill="1" applyBorder="1"/>
    <xf numFmtId="10" fontId="0" fillId="3" borderId="5" xfId="0" applyNumberFormat="1" applyFill="1" applyBorder="1"/>
    <xf numFmtId="10" fontId="0" fillId="2" borderId="5" xfId="0" applyNumberFormat="1" applyFill="1" applyBorder="1"/>
    <xf numFmtId="164" fontId="0" fillId="0" borderId="5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4" borderId="5" xfId="0" applyFont="1" applyFill="1" applyBorder="1"/>
    <xf numFmtId="0" fontId="0" fillId="5" borderId="5" xfId="0" applyFill="1" applyBorder="1"/>
    <xf numFmtId="10" fontId="0" fillId="5" borderId="5" xfId="0" applyNumberForma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Spaar Rekening</c:v>
          </c:tx>
          <c:cat>
            <c:numRef>
              <c:f>Blad1!$D$4:$D$29</c:f>
              <c:numCache>
                <c:formatCode>General</c:formatCode>
                <c:ptCount val="2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</c:numCache>
            </c:numRef>
          </c:cat>
          <c:val>
            <c:numRef>
              <c:f>Blad1!$N$4:$N$29</c:f>
              <c:numCache>
                <c:formatCode>_ [$€-413]\ * #,##0.00_ ;_ [$€-413]\ * \-#,##0.00_ ;_ [$€-413]\ * "-"??_ ;_ @_ </c:formatCode>
                <c:ptCount val="26"/>
                <c:pt idx="0">
                  <c:v>5212.5</c:v>
                </c:pt>
                <c:pt idx="1">
                  <c:v>5434.03125</c:v>
                </c:pt>
                <c:pt idx="2">
                  <c:v>5664.977578125</c:v>
                </c:pt>
                <c:pt idx="3">
                  <c:v>5905.7391251953122</c:v>
                </c:pt>
                <c:pt idx="4">
                  <c:v>6156.7330380161129</c:v>
                </c:pt>
                <c:pt idx="5">
                  <c:v>6418.3941921317974</c:v>
                </c:pt>
                <c:pt idx="6">
                  <c:v>6691.1759452973984</c:v>
                </c:pt>
                <c:pt idx="7">
                  <c:v>6975.5509229725376</c:v>
                </c:pt>
                <c:pt idx="8">
                  <c:v>7272.0118371988701</c:v>
                </c:pt>
                <c:pt idx="9">
                  <c:v>7581.0723402798221</c:v>
                </c:pt>
                <c:pt idx="10">
                  <c:v>7903.2679147417148</c:v>
                </c:pt>
                <c:pt idx="11">
                  <c:v>8239.1568011182371</c:v>
                </c:pt>
                <c:pt idx="12">
                  <c:v>8589.3209651657617</c:v>
                </c:pt>
                <c:pt idx="13">
                  <c:v>8954.3671061853056</c:v>
                </c:pt>
                <c:pt idx="14">
                  <c:v>9334.9277081981818</c:v>
                </c:pt>
                <c:pt idx="15">
                  <c:v>9731.6621357966051</c:v>
                </c:pt>
                <c:pt idx="16">
                  <c:v>10145.25777656796</c:v>
                </c:pt>
                <c:pt idx="17">
                  <c:v>10576.431232072098</c:v>
                </c:pt>
                <c:pt idx="18">
                  <c:v>11025.929559435162</c:v>
                </c:pt>
                <c:pt idx="19">
                  <c:v>11494.531565711157</c:v>
                </c:pt>
                <c:pt idx="20">
                  <c:v>11983.049157253881</c:v>
                </c:pt>
                <c:pt idx="21">
                  <c:v>12492.328746437172</c:v>
                </c:pt>
                <c:pt idx="22">
                  <c:v>13023.252718160751</c:v>
                </c:pt>
                <c:pt idx="23">
                  <c:v>13576.740958682583</c:v>
                </c:pt>
                <c:pt idx="24">
                  <c:v>14153.752449426593</c:v>
                </c:pt>
                <c:pt idx="25">
                  <c:v>14755.286928527223</c:v>
                </c:pt>
              </c:numCache>
            </c:numRef>
          </c:val>
          <c:smooth val="0"/>
        </c:ser>
        <c:ser>
          <c:idx val="2"/>
          <c:order val="1"/>
          <c:tx>
            <c:v>Besparing + Rente</c:v>
          </c:tx>
          <c:val>
            <c:numRef>
              <c:f>Blad1!$J$4:$J$29</c:f>
              <c:numCache>
                <c:formatCode>_ [$€-413]\ * #,##0.00_ ;_ [$€-413]\ * \-#,##0.00_ ;_ [$€-413]\ * "-"??_ ;_ @_ </c:formatCode>
                <c:ptCount val="26"/>
                <c:pt idx="0">
                  <c:v>381.86745300000001</c:v>
                </c:pt>
                <c:pt idx="1">
                  <c:v>778.89504388410001</c:v>
                </c:pt>
                <c:pt idx="2">
                  <c:v>1191.5341743498168</c:v>
                </c:pt>
                <c:pt idx="3">
                  <c:v>1620.2481936477323</c:v>
                </c:pt>
                <c:pt idx="4">
                  <c:v>2065.5126950470813</c:v>
                </c:pt>
                <c:pt idx="5">
                  <c:v>2527.8158193636868</c:v>
                </c:pt>
                <c:pt idx="6">
                  <c:v>3007.6585657138135</c:v>
                </c:pt>
                <c:pt idx="7">
                  <c:v>3505.5551096612107</c:v>
                </c:pt>
                <c:pt idx="8">
                  <c:v>4022.0331289284286</c:v>
                </c:pt>
                <c:pt idx="9">
                  <c:v>4557.6341368473486</c:v>
                </c:pt>
                <c:pt idx="10">
                  <c:v>5112.9138237278521</c:v>
                </c:pt>
                <c:pt idx="11">
                  <c:v>5688.4424063275937</c:v>
                </c:pt>
                <c:pt idx="12">
                  <c:v>6284.804985609996</c:v>
                </c:pt>
                <c:pt idx="13">
                  <c:v>6902.601912981816</c:v>
                </c:pt>
                <c:pt idx="14">
                  <c:v>7542.4491652059669</c:v>
                </c:pt>
                <c:pt idx="15">
                  <c:v>8204.9787281897025</c:v>
                </c:pt>
                <c:pt idx="16">
                  <c:v>8890.8389898528003</c:v>
                </c:pt>
                <c:pt idx="17">
                  <c:v>9600.6951422850179</c:v>
                </c:pt>
                <c:pt idx="18">
                  <c:v>10335.229593406792</c:v>
                </c:pt>
                <c:pt idx="19">
                  <c:v>11095.14238835204</c:v>
                </c:pt>
                <c:pt idx="20">
                  <c:v>11881.151640796814</c:v>
                </c:pt>
                <c:pt idx="21">
                  <c:v>12693.993974462634</c:v>
                </c:pt>
                <c:pt idx="22">
                  <c:v>13534.424975028513</c:v>
                </c:pt>
                <c:pt idx="23">
                  <c:v>14403.219652690919</c:v>
                </c:pt>
                <c:pt idx="24">
                  <c:v>15301.172915616362</c:v>
                </c:pt>
                <c:pt idx="25">
                  <c:v>16229.100054536782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5360"/>
        <c:axId val="98416896"/>
      </c:lineChart>
      <c:catAx>
        <c:axId val="984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16896"/>
        <c:crosses val="autoZero"/>
        <c:auto val="1"/>
        <c:lblAlgn val="ctr"/>
        <c:lblOffset val="100"/>
        <c:noMultiLvlLbl val="0"/>
      </c:catAx>
      <c:valAx>
        <c:axId val="98416896"/>
        <c:scaling>
          <c:orientation val="minMax"/>
        </c:scaling>
        <c:delete val="0"/>
        <c:axPos val="l"/>
        <c:majorGridlines/>
        <c:numFmt formatCode="_ [$€-413]\ * #,##0.00_ ;_ [$€-413]\ * \-#,##0.00_ ;_ [$€-413]\ * &quot;-&quot;??_ ;_ @_ " sourceLinked="1"/>
        <c:majorTickMark val="out"/>
        <c:minorTickMark val="none"/>
        <c:tickLblPos val="nextTo"/>
        <c:crossAx val="9841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30</xdr:row>
      <xdr:rowOff>66676</xdr:rowOff>
    </xdr:from>
    <xdr:to>
      <xdr:col>13</xdr:col>
      <xdr:colOff>466725</xdr:colOff>
      <xdr:row>59</xdr:row>
      <xdr:rowOff>161926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selection activeCell="B7" sqref="B7"/>
    </sheetView>
  </sheetViews>
  <sheetFormatPr defaultRowHeight="15" x14ac:dyDescent="0.25"/>
  <cols>
    <col min="1" max="1" width="26.5703125" customWidth="1"/>
    <col min="2" max="2" width="13" customWidth="1"/>
    <col min="3" max="3" width="4.85546875" customWidth="1"/>
    <col min="4" max="4" width="19.140625" customWidth="1"/>
    <col min="5" max="5" width="10.28515625" customWidth="1"/>
    <col min="6" max="6" width="11.42578125" customWidth="1"/>
    <col min="8" max="8" width="11.85546875" customWidth="1"/>
    <col min="9" max="9" width="24.140625" customWidth="1"/>
    <col min="10" max="10" width="17.42578125" customWidth="1"/>
    <col min="11" max="11" width="12.42578125" customWidth="1"/>
    <col min="12" max="12" width="20.5703125" customWidth="1"/>
    <col min="13" max="13" width="8.140625" customWidth="1"/>
    <col min="14" max="14" width="17.85546875" customWidth="1"/>
    <col min="15" max="15" width="19.7109375" customWidth="1"/>
    <col min="16" max="16" width="19.85546875" customWidth="1"/>
    <col min="17" max="17" width="19.85546875" style="17" customWidth="1"/>
    <col min="18" max="18" width="13.7109375" customWidth="1"/>
    <col min="19" max="19" width="20.85546875" customWidth="1"/>
    <col min="20" max="20" width="13.42578125" customWidth="1"/>
  </cols>
  <sheetData>
    <row r="1" spans="1:20" ht="15.75" thickBot="1" x14ac:dyDescent="0.3">
      <c r="A1" s="46" t="s">
        <v>12</v>
      </c>
      <c r="B1" s="48"/>
      <c r="C1" s="4"/>
    </row>
    <row r="2" spans="1:20" ht="15.75" thickBot="1" x14ac:dyDescent="0.3">
      <c r="D2" s="46" t="s">
        <v>23</v>
      </c>
      <c r="E2" s="47"/>
      <c r="F2" s="47"/>
      <c r="G2" s="47"/>
      <c r="H2" s="47"/>
      <c r="I2" s="47"/>
      <c r="J2" s="47"/>
      <c r="K2" s="47"/>
      <c r="L2" s="48"/>
      <c r="N2" s="46" t="s">
        <v>24</v>
      </c>
      <c r="O2" s="48"/>
    </row>
    <row r="3" spans="1:20" ht="15.75" thickBot="1" x14ac:dyDescent="0.3">
      <c r="A3" s="49" t="s">
        <v>2</v>
      </c>
      <c r="B3" s="9">
        <v>3000</v>
      </c>
      <c r="D3" s="12" t="s">
        <v>5</v>
      </c>
      <c r="E3" s="13" t="s">
        <v>7</v>
      </c>
      <c r="F3" s="13" t="s">
        <v>6</v>
      </c>
      <c r="G3" s="13" t="s">
        <v>20</v>
      </c>
      <c r="H3" s="13" t="s">
        <v>15</v>
      </c>
      <c r="I3" s="14" t="s">
        <v>14</v>
      </c>
      <c r="J3" s="15" t="s">
        <v>19</v>
      </c>
      <c r="K3" s="15" t="s">
        <v>22</v>
      </c>
      <c r="L3" s="16" t="s">
        <v>21</v>
      </c>
      <c r="M3" s="18"/>
      <c r="N3" s="7" t="s">
        <v>8</v>
      </c>
      <c r="O3" s="21" t="s">
        <v>21</v>
      </c>
      <c r="T3" s="1"/>
    </row>
    <row r="4" spans="1:20" x14ac:dyDescent="0.25">
      <c r="A4" s="49" t="s">
        <v>13</v>
      </c>
      <c r="B4" s="40">
        <v>5000</v>
      </c>
      <c r="C4" s="1"/>
      <c r="D4" s="22">
        <v>2013</v>
      </c>
      <c r="E4" s="23">
        <f>B3-$B$7*B3</f>
        <v>2970</v>
      </c>
      <c r="F4" s="24">
        <f>B9*(1+$B$8)</f>
        <v>0.2472</v>
      </c>
      <c r="G4" s="23">
        <f t="shared" ref="G4:G29" si="0">(E4*$B$5*$B$6*365)/1000</f>
        <v>1544.77125</v>
      </c>
      <c r="H4" s="25">
        <f>F4*G4</f>
        <v>381.86745300000001</v>
      </c>
      <c r="I4" s="26">
        <f>H4</f>
        <v>381.86745300000001</v>
      </c>
      <c r="J4" s="27">
        <f>H4</f>
        <v>381.86745300000001</v>
      </c>
      <c r="K4" s="27">
        <f>J4-I4</f>
        <v>0</v>
      </c>
      <c r="L4" s="28">
        <f>$B$13*J4</f>
        <v>4.5824094359999998</v>
      </c>
      <c r="M4" s="19"/>
      <c r="N4" s="29">
        <f>B19*(1+$B$11)</f>
        <v>5212.5</v>
      </c>
      <c r="O4" s="30">
        <f>$B$13*N4</f>
        <v>62.550000000000004</v>
      </c>
      <c r="T4" s="1"/>
    </row>
    <row r="5" spans="1:20" x14ac:dyDescent="0.25">
      <c r="A5" s="49" t="s">
        <v>4</v>
      </c>
      <c r="B5" s="9">
        <v>0.95</v>
      </c>
      <c r="D5" s="22">
        <v>2014</v>
      </c>
      <c r="E5" s="23">
        <f t="shared" ref="E5:E29" si="1">E4-$B$7*E4</f>
        <v>2940.3</v>
      </c>
      <c r="F5" s="24">
        <f t="shared" ref="F5:F29" si="2">F4*(1+$B$8)</f>
        <v>0.25461600000000001</v>
      </c>
      <c r="G5" s="23">
        <f t="shared" si="0"/>
        <v>1529.3235374999999</v>
      </c>
      <c r="H5" s="25">
        <f t="shared" ref="H5:H29" si="3">F5*G5</f>
        <v>389.39024182409997</v>
      </c>
      <c r="I5" s="26">
        <f>I4+H5</f>
        <v>771.25769482409999</v>
      </c>
      <c r="J5" s="27">
        <f>(J4*(1+$B$12))+H5</f>
        <v>778.89504388410001</v>
      </c>
      <c r="K5" s="27">
        <f t="shared" ref="K5:K29" si="4">J5-I5</f>
        <v>7.6373490600000196</v>
      </c>
      <c r="L5" s="28">
        <f t="shared" ref="L5:L29" si="5">$B$13*J5</f>
        <v>9.3467405266091994</v>
      </c>
      <c r="M5" s="19"/>
      <c r="N5" s="29">
        <f t="shared" ref="N5:N29" si="6">N4*(1+$B$11)</f>
        <v>5434.03125</v>
      </c>
      <c r="O5" s="30">
        <f t="shared" ref="O5:O29" si="7">$B$13*N5</f>
        <v>65.208375000000004</v>
      </c>
      <c r="T5" s="1"/>
    </row>
    <row r="6" spans="1:20" x14ac:dyDescent="0.25">
      <c r="A6" s="49" t="s">
        <v>1</v>
      </c>
      <c r="B6" s="9">
        <v>1.5</v>
      </c>
      <c r="D6" s="22">
        <v>2015</v>
      </c>
      <c r="E6" s="23">
        <f t="shared" si="1"/>
        <v>2910.8970000000004</v>
      </c>
      <c r="F6" s="24">
        <f t="shared" si="2"/>
        <v>0.26225448000000001</v>
      </c>
      <c r="G6" s="23">
        <f t="shared" si="0"/>
        <v>1514.0303021249999</v>
      </c>
      <c r="H6" s="25">
        <f t="shared" si="3"/>
        <v>397.06122958803479</v>
      </c>
      <c r="I6" s="26">
        <f>I5+H6</f>
        <v>1168.3189244121347</v>
      </c>
      <c r="J6" s="27">
        <f t="shared" ref="J6:J29" si="8">(J5*(1+$B$12))+H6</f>
        <v>1191.5341743498168</v>
      </c>
      <c r="K6" s="27">
        <f t="shared" si="4"/>
        <v>23.215249937682074</v>
      </c>
      <c r="L6" s="28">
        <f t="shared" si="5"/>
        <v>14.298410092197802</v>
      </c>
      <c r="M6" s="19"/>
      <c r="N6" s="29">
        <f t="shared" si="6"/>
        <v>5664.977578125</v>
      </c>
      <c r="O6" s="30">
        <f t="shared" si="7"/>
        <v>67.979730937500008</v>
      </c>
      <c r="T6" s="1"/>
    </row>
    <row r="7" spans="1:20" x14ac:dyDescent="0.25">
      <c r="A7" s="49" t="s">
        <v>16</v>
      </c>
      <c r="B7" s="41">
        <v>0.01</v>
      </c>
      <c r="D7" s="22">
        <v>2016</v>
      </c>
      <c r="E7" s="23">
        <f t="shared" si="1"/>
        <v>2881.7880300000002</v>
      </c>
      <c r="F7" s="24">
        <f t="shared" si="2"/>
        <v>0.2701221144</v>
      </c>
      <c r="G7" s="23">
        <f t="shared" si="0"/>
        <v>1498.8899991037499</v>
      </c>
      <c r="H7" s="25">
        <f t="shared" si="3"/>
        <v>404.88333581091905</v>
      </c>
      <c r="I7" s="26">
        <f t="shared" ref="I7:I29" si="9">I6+H7</f>
        <v>1573.2022602230538</v>
      </c>
      <c r="J7" s="27">
        <f t="shared" si="8"/>
        <v>1620.2481936477323</v>
      </c>
      <c r="K7" s="27">
        <f t="shared" si="4"/>
        <v>47.045933424678424</v>
      </c>
      <c r="L7" s="28">
        <f t="shared" si="5"/>
        <v>19.442978323772788</v>
      </c>
      <c r="M7" s="19"/>
      <c r="N7" s="29">
        <f t="shared" si="6"/>
        <v>5905.7391251953122</v>
      </c>
      <c r="O7" s="30">
        <f t="shared" si="7"/>
        <v>70.868869502343742</v>
      </c>
      <c r="T7" s="1"/>
    </row>
    <row r="8" spans="1:20" x14ac:dyDescent="0.25">
      <c r="A8" s="49" t="s">
        <v>11</v>
      </c>
      <c r="B8" s="41">
        <v>0.03</v>
      </c>
      <c r="D8" s="22">
        <v>2017</v>
      </c>
      <c r="E8" s="23">
        <f t="shared" si="1"/>
        <v>2852.9701497000001</v>
      </c>
      <c r="F8" s="24">
        <f t="shared" si="2"/>
        <v>0.27822577783200003</v>
      </c>
      <c r="G8" s="23">
        <f t="shared" si="0"/>
        <v>1483.9010991127125</v>
      </c>
      <c r="H8" s="25">
        <f t="shared" si="3"/>
        <v>412.85953752639421</v>
      </c>
      <c r="I8" s="26">
        <f t="shared" si="9"/>
        <v>1986.061797749448</v>
      </c>
      <c r="J8" s="27">
        <f t="shared" si="8"/>
        <v>2065.5126950470813</v>
      </c>
      <c r="K8" s="27">
        <f t="shared" si="4"/>
        <v>79.450897297633219</v>
      </c>
      <c r="L8" s="28">
        <f t="shared" si="5"/>
        <v>24.786152340564975</v>
      </c>
      <c r="M8" s="19"/>
      <c r="N8" s="29">
        <f t="shared" si="6"/>
        <v>6156.7330380161129</v>
      </c>
      <c r="O8" s="30">
        <f t="shared" si="7"/>
        <v>73.880796456193352</v>
      </c>
      <c r="T8" s="1"/>
    </row>
    <row r="9" spans="1:20" x14ac:dyDescent="0.25">
      <c r="A9" s="49" t="s">
        <v>3</v>
      </c>
      <c r="B9" s="42">
        <v>0.24</v>
      </c>
      <c r="D9" s="22">
        <v>2018</v>
      </c>
      <c r="E9" s="23">
        <f t="shared" si="1"/>
        <v>2824.440448203</v>
      </c>
      <c r="F9" s="24">
        <f t="shared" si="2"/>
        <v>0.28657255116696007</v>
      </c>
      <c r="G9" s="23">
        <f t="shared" si="0"/>
        <v>1469.0620881215852</v>
      </c>
      <c r="H9" s="25">
        <f t="shared" si="3"/>
        <v>420.99287041566419</v>
      </c>
      <c r="I9" s="26">
        <f t="shared" si="9"/>
        <v>2407.0546681651122</v>
      </c>
      <c r="J9" s="27">
        <f t="shared" si="8"/>
        <v>2527.8158193636868</v>
      </c>
      <c r="K9" s="27">
        <f t="shared" si="4"/>
        <v>120.76115119857468</v>
      </c>
      <c r="L9" s="28">
        <f t="shared" si="5"/>
        <v>30.333789832364243</v>
      </c>
      <c r="M9" s="19"/>
      <c r="N9" s="29">
        <f t="shared" si="6"/>
        <v>6418.3941921317974</v>
      </c>
      <c r="O9" s="30">
        <f t="shared" si="7"/>
        <v>77.020730305581566</v>
      </c>
      <c r="T9" s="1"/>
    </row>
    <row r="10" spans="1:20" x14ac:dyDescent="0.25">
      <c r="C10" s="1"/>
      <c r="D10" s="22">
        <v>2019</v>
      </c>
      <c r="E10" s="23">
        <f t="shared" si="1"/>
        <v>2796.19604372097</v>
      </c>
      <c r="F10" s="24">
        <f t="shared" si="2"/>
        <v>0.29516972770196886</v>
      </c>
      <c r="G10" s="23">
        <f t="shared" si="0"/>
        <v>1454.3714672403694</v>
      </c>
      <c r="H10" s="25">
        <f t="shared" si="3"/>
        <v>429.28642996285276</v>
      </c>
      <c r="I10" s="26">
        <f t="shared" si="9"/>
        <v>2836.3410981279649</v>
      </c>
      <c r="J10" s="27">
        <f t="shared" si="8"/>
        <v>3007.6585657138135</v>
      </c>
      <c r="K10" s="27">
        <f t="shared" si="4"/>
        <v>171.31746758584859</v>
      </c>
      <c r="L10" s="28">
        <f t="shared" si="5"/>
        <v>36.091902788565761</v>
      </c>
      <c r="M10" s="19"/>
      <c r="N10" s="29">
        <f t="shared" si="6"/>
        <v>6691.1759452973984</v>
      </c>
      <c r="O10" s="30">
        <f t="shared" si="7"/>
        <v>80.294111343568787</v>
      </c>
      <c r="T10" s="1"/>
    </row>
    <row r="11" spans="1:20" x14ac:dyDescent="0.25">
      <c r="A11" s="11" t="s">
        <v>10</v>
      </c>
      <c r="B11" s="43">
        <v>4.2500000000000003E-2</v>
      </c>
      <c r="C11" s="6"/>
      <c r="D11" s="22">
        <v>2020</v>
      </c>
      <c r="E11" s="23">
        <f t="shared" si="1"/>
        <v>2768.2340832837604</v>
      </c>
      <c r="F11" s="24">
        <f t="shared" si="2"/>
        <v>0.30402481953302796</v>
      </c>
      <c r="G11" s="23">
        <f t="shared" si="0"/>
        <v>1439.8277525679657</v>
      </c>
      <c r="H11" s="25">
        <f t="shared" si="3"/>
        <v>437.743372633121</v>
      </c>
      <c r="I11" s="26">
        <f t="shared" si="9"/>
        <v>3274.0844707610859</v>
      </c>
      <c r="J11" s="27">
        <f t="shared" si="8"/>
        <v>3505.5551096612107</v>
      </c>
      <c r="K11" s="27">
        <f t="shared" si="4"/>
        <v>231.47063890012487</v>
      </c>
      <c r="L11" s="28">
        <f t="shared" si="5"/>
        <v>42.066661315934532</v>
      </c>
      <c r="M11" s="19"/>
      <c r="N11" s="29">
        <f t="shared" si="6"/>
        <v>6975.5509229725376</v>
      </c>
      <c r="O11" s="30">
        <f t="shared" si="7"/>
        <v>83.706611075670452</v>
      </c>
      <c r="T11" s="1"/>
    </row>
    <row r="12" spans="1:20" x14ac:dyDescent="0.25">
      <c r="A12" s="10" t="s">
        <v>18</v>
      </c>
      <c r="B12" s="44">
        <v>0.02</v>
      </c>
      <c r="D12" s="22">
        <v>2021</v>
      </c>
      <c r="E12" s="23">
        <f t="shared" si="1"/>
        <v>2740.5517424509226</v>
      </c>
      <c r="F12" s="24">
        <f t="shared" si="2"/>
        <v>0.31314556411901878</v>
      </c>
      <c r="G12" s="23">
        <f t="shared" si="0"/>
        <v>1425.4294750422862</v>
      </c>
      <c r="H12" s="25">
        <f t="shared" si="3"/>
        <v>446.36691707399353</v>
      </c>
      <c r="I12" s="26">
        <f t="shared" si="9"/>
        <v>3720.4513878350795</v>
      </c>
      <c r="J12" s="27">
        <f t="shared" si="8"/>
        <v>4022.0331289284286</v>
      </c>
      <c r="K12" s="27">
        <f t="shared" si="4"/>
        <v>301.58174109334914</v>
      </c>
      <c r="L12" s="28">
        <f t="shared" si="5"/>
        <v>48.264397547141144</v>
      </c>
      <c r="M12" s="19"/>
      <c r="N12" s="29">
        <f t="shared" si="6"/>
        <v>7272.0118371988701</v>
      </c>
      <c r="O12" s="30">
        <f t="shared" si="7"/>
        <v>87.264142046386439</v>
      </c>
      <c r="T12" s="1"/>
    </row>
    <row r="13" spans="1:20" x14ac:dyDescent="0.25">
      <c r="A13" s="50" t="s">
        <v>21</v>
      </c>
      <c r="B13" s="51">
        <v>1.2E-2</v>
      </c>
      <c r="C13" s="6"/>
      <c r="D13" s="22">
        <v>2022</v>
      </c>
      <c r="E13" s="23">
        <f t="shared" si="1"/>
        <v>2713.1462250264135</v>
      </c>
      <c r="F13" s="24">
        <f t="shared" si="2"/>
        <v>0.32253993104258938</v>
      </c>
      <c r="G13" s="23">
        <f t="shared" si="0"/>
        <v>1411.1751802918634</v>
      </c>
      <c r="H13" s="25">
        <f t="shared" si="3"/>
        <v>455.16034534035123</v>
      </c>
      <c r="I13" s="26">
        <f t="shared" si="9"/>
        <v>4175.6117331754303</v>
      </c>
      <c r="J13" s="27">
        <f t="shared" si="8"/>
        <v>4557.6341368473486</v>
      </c>
      <c r="K13" s="27">
        <f t="shared" si="4"/>
        <v>382.02240367191825</v>
      </c>
      <c r="L13" s="28">
        <f t="shared" si="5"/>
        <v>54.691609642168181</v>
      </c>
      <c r="M13" s="19"/>
      <c r="N13" s="29">
        <f t="shared" si="6"/>
        <v>7581.0723402798221</v>
      </c>
      <c r="O13" s="30">
        <f t="shared" si="7"/>
        <v>90.972868083357866</v>
      </c>
      <c r="T13" s="1"/>
    </row>
    <row r="14" spans="1:20" ht="15.75" thickBot="1" x14ac:dyDescent="0.3">
      <c r="C14" s="2"/>
      <c r="D14" s="22">
        <v>2023</v>
      </c>
      <c r="E14" s="23">
        <f t="shared" si="1"/>
        <v>2686.0147627761494</v>
      </c>
      <c r="F14" s="24">
        <f t="shared" si="2"/>
        <v>0.33221612897386704</v>
      </c>
      <c r="G14" s="23">
        <f t="shared" si="0"/>
        <v>1397.0634284889447</v>
      </c>
      <c r="H14" s="25">
        <f t="shared" si="3"/>
        <v>464.12700414355612</v>
      </c>
      <c r="I14" s="26">
        <f t="shared" si="9"/>
        <v>4639.7387373189868</v>
      </c>
      <c r="J14" s="27">
        <f t="shared" si="8"/>
        <v>5112.9138237278521</v>
      </c>
      <c r="K14" s="27">
        <f t="shared" si="4"/>
        <v>473.17508640886535</v>
      </c>
      <c r="L14" s="28">
        <f t="shared" si="5"/>
        <v>61.354965884734227</v>
      </c>
      <c r="M14" s="19"/>
      <c r="N14" s="29">
        <f t="shared" si="6"/>
        <v>7903.2679147417148</v>
      </c>
      <c r="O14" s="30">
        <f t="shared" si="7"/>
        <v>94.839214976900578</v>
      </c>
      <c r="T14" s="1"/>
    </row>
    <row r="15" spans="1:20" ht="15.75" thickBot="1" x14ac:dyDescent="0.3">
      <c r="A15" s="46" t="s">
        <v>17</v>
      </c>
      <c r="B15" s="48"/>
      <c r="D15" s="22">
        <v>2024</v>
      </c>
      <c r="E15" s="23">
        <f t="shared" si="1"/>
        <v>2659.1546151483881</v>
      </c>
      <c r="F15" s="24">
        <f t="shared" si="2"/>
        <v>0.34218261284308304</v>
      </c>
      <c r="G15" s="23">
        <f t="shared" si="0"/>
        <v>1383.0927942040551</v>
      </c>
      <c r="H15" s="25">
        <f t="shared" si="3"/>
        <v>473.27030612518411</v>
      </c>
      <c r="I15" s="26">
        <f t="shared" si="9"/>
        <v>5113.0090434441709</v>
      </c>
      <c r="J15" s="27">
        <f t="shared" si="8"/>
        <v>5688.4424063275937</v>
      </c>
      <c r="K15" s="27">
        <f t="shared" si="4"/>
        <v>575.43336288342289</v>
      </c>
      <c r="L15" s="28">
        <f t="shared" si="5"/>
        <v>68.261308875931121</v>
      </c>
      <c r="M15" s="19"/>
      <c r="N15" s="29">
        <f t="shared" si="6"/>
        <v>8239.1568011182371</v>
      </c>
      <c r="O15" s="30">
        <f t="shared" si="7"/>
        <v>98.869881613418841</v>
      </c>
      <c r="T15" s="1"/>
    </row>
    <row r="16" spans="1:20" x14ac:dyDescent="0.25">
      <c r="C16" s="1"/>
      <c r="D16" s="22">
        <v>2025</v>
      </c>
      <c r="E16" s="23">
        <f t="shared" si="1"/>
        <v>2632.5630689969043</v>
      </c>
      <c r="F16" s="24">
        <f t="shared" si="2"/>
        <v>0.35244809122837556</v>
      </c>
      <c r="G16" s="23">
        <f t="shared" si="0"/>
        <v>1369.2618662620148</v>
      </c>
      <c r="H16" s="25">
        <f t="shared" si="3"/>
        <v>482.59373115585038</v>
      </c>
      <c r="I16" s="26">
        <f t="shared" si="9"/>
        <v>5595.6027746000209</v>
      </c>
      <c r="J16" s="27">
        <f t="shared" si="8"/>
        <v>6284.804985609996</v>
      </c>
      <c r="K16" s="27">
        <f t="shared" si="4"/>
        <v>689.20221100997514</v>
      </c>
      <c r="L16" s="28">
        <f t="shared" si="5"/>
        <v>75.417659827319952</v>
      </c>
      <c r="M16" s="19"/>
      <c r="N16" s="29">
        <f t="shared" si="6"/>
        <v>8589.3209651657617</v>
      </c>
      <c r="O16" s="30">
        <f t="shared" si="7"/>
        <v>103.07185158198914</v>
      </c>
      <c r="T16" s="1"/>
    </row>
    <row r="17" spans="1:20" x14ac:dyDescent="0.25">
      <c r="A17" s="8" t="s">
        <v>0</v>
      </c>
      <c r="B17" s="45">
        <f>B4/B3</f>
        <v>1.6666666666666667</v>
      </c>
      <c r="C17" s="5"/>
      <c r="D17" s="22">
        <v>2026</v>
      </c>
      <c r="E17" s="23">
        <f t="shared" si="1"/>
        <v>2606.2374383069355</v>
      </c>
      <c r="F17" s="24">
        <f t="shared" si="2"/>
        <v>0.36302153396522685</v>
      </c>
      <c r="G17" s="23">
        <f t="shared" si="0"/>
        <v>1355.5692475993949</v>
      </c>
      <c r="H17" s="25">
        <f t="shared" si="3"/>
        <v>492.10082765962073</v>
      </c>
      <c r="I17" s="26">
        <f t="shared" si="9"/>
        <v>6087.7036022596412</v>
      </c>
      <c r="J17" s="27">
        <f t="shared" si="8"/>
        <v>6902.601912981816</v>
      </c>
      <c r="K17" s="27">
        <f t="shared" si="4"/>
        <v>814.89831072217476</v>
      </c>
      <c r="L17" s="28">
        <f t="shared" si="5"/>
        <v>82.831222955781797</v>
      </c>
      <c r="M17" s="19"/>
      <c r="N17" s="29">
        <f t="shared" si="6"/>
        <v>8954.3671061853056</v>
      </c>
      <c r="O17" s="30">
        <f t="shared" si="7"/>
        <v>107.45240527422366</v>
      </c>
      <c r="T17" s="1"/>
    </row>
    <row r="18" spans="1:20" x14ac:dyDescent="0.25">
      <c r="D18" s="22">
        <v>2027</v>
      </c>
      <c r="E18" s="23">
        <f t="shared" si="1"/>
        <v>2580.1750639238662</v>
      </c>
      <c r="F18" s="24">
        <f t="shared" si="2"/>
        <v>0.37391217998418369</v>
      </c>
      <c r="G18" s="23">
        <f t="shared" si="0"/>
        <v>1342.0135551234009</v>
      </c>
      <c r="H18" s="25">
        <f t="shared" si="3"/>
        <v>501.79521396451531</v>
      </c>
      <c r="I18" s="26">
        <f t="shared" si="9"/>
        <v>6589.4988162241561</v>
      </c>
      <c r="J18" s="27">
        <f t="shared" si="8"/>
        <v>7542.4491652059669</v>
      </c>
      <c r="K18" s="27">
        <f t="shared" si="4"/>
        <v>952.95034898181075</v>
      </c>
      <c r="L18" s="28">
        <f t="shared" si="5"/>
        <v>90.509389982471603</v>
      </c>
      <c r="M18" s="19"/>
      <c r="N18" s="29">
        <f t="shared" si="6"/>
        <v>9334.9277081981818</v>
      </c>
      <c r="O18" s="30">
        <f t="shared" si="7"/>
        <v>112.01913249837818</v>
      </c>
      <c r="T18" s="1"/>
    </row>
    <row r="19" spans="1:20" x14ac:dyDescent="0.25">
      <c r="A19" s="8" t="s">
        <v>9</v>
      </c>
      <c r="B19" s="45">
        <f>B3*B17</f>
        <v>5000</v>
      </c>
      <c r="D19" s="22">
        <v>2028</v>
      </c>
      <c r="E19" s="23">
        <f t="shared" si="1"/>
        <v>2554.3733132846273</v>
      </c>
      <c r="F19" s="24">
        <f t="shared" si="2"/>
        <v>0.38512954538370919</v>
      </c>
      <c r="G19" s="23">
        <f t="shared" si="0"/>
        <v>1328.5934195721666</v>
      </c>
      <c r="H19" s="25">
        <f t="shared" si="3"/>
        <v>511.68057967961613</v>
      </c>
      <c r="I19" s="26">
        <f t="shared" si="9"/>
        <v>7101.1793959037723</v>
      </c>
      <c r="J19" s="27">
        <f t="shared" si="8"/>
        <v>8204.9787281897025</v>
      </c>
      <c r="K19" s="27">
        <f t="shared" si="4"/>
        <v>1103.7993322859302</v>
      </c>
      <c r="L19" s="28">
        <f t="shared" si="5"/>
        <v>98.459744738276427</v>
      </c>
      <c r="M19" s="19"/>
      <c r="N19" s="29">
        <f t="shared" si="6"/>
        <v>9731.6621357966051</v>
      </c>
      <c r="O19" s="30">
        <f t="shared" si="7"/>
        <v>116.77994562955926</v>
      </c>
      <c r="T19" s="1"/>
    </row>
    <row r="20" spans="1:20" x14ac:dyDescent="0.25">
      <c r="B20" s="1"/>
      <c r="D20" s="22">
        <v>2029</v>
      </c>
      <c r="E20" s="23">
        <f t="shared" si="1"/>
        <v>2528.8295801517811</v>
      </c>
      <c r="F20" s="24">
        <f t="shared" si="2"/>
        <v>0.39668343174522047</v>
      </c>
      <c r="G20" s="23">
        <f t="shared" si="0"/>
        <v>1315.3074853764449</v>
      </c>
      <c r="H20" s="25">
        <f t="shared" si="3"/>
        <v>521.7606870993045</v>
      </c>
      <c r="I20" s="26">
        <f t="shared" si="9"/>
        <v>7622.9400830030772</v>
      </c>
      <c r="J20" s="27">
        <f t="shared" si="8"/>
        <v>8890.8389898528003</v>
      </c>
      <c r="K20" s="27">
        <f t="shared" si="4"/>
        <v>1267.8989068497231</v>
      </c>
      <c r="L20" s="28">
        <f t="shared" si="5"/>
        <v>106.69006787823361</v>
      </c>
      <c r="M20" s="19"/>
      <c r="N20" s="29">
        <f t="shared" si="6"/>
        <v>10145.25777656796</v>
      </c>
      <c r="O20" s="30">
        <f t="shared" si="7"/>
        <v>121.74309331881553</v>
      </c>
      <c r="T20" s="1"/>
    </row>
    <row r="21" spans="1:20" x14ac:dyDescent="0.25">
      <c r="D21" s="22">
        <v>2030</v>
      </c>
      <c r="E21" s="23">
        <f t="shared" si="1"/>
        <v>2503.5412843502631</v>
      </c>
      <c r="F21" s="24">
        <f t="shared" si="2"/>
        <v>0.40858393469757709</v>
      </c>
      <c r="G21" s="23">
        <f t="shared" si="0"/>
        <v>1302.1544105226806</v>
      </c>
      <c r="H21" s="25">
        <f t="shared" si="3"/>
        <v>532.03937263516093</v>
      </c>
      <c r="I21" s="26">
        <f t="shared" si="9"/>
        <v>8154.9794556382385</v>
      </c>
      <c r="J21" s="27">
        <f t="shared" si="8"/>
        <v>9600.6951422850179</v>
      </c>
      <c r="K21" s="27">
        <f t="shared" si="4"/>
        <v>1445.7156866467794</v>
      </c>
      <c r="L21" s="28">
        <f t="shared" si="5"/>
        <v>115.20834170742022</v>
      </c>
      <c r="M21" s="19"/>
      <c r="N21" s="29">
        <f t="shared" si="6"/>
        <v>10576.431232072098</v>
      </c>
      <c r="O21" s="30">
        <f t="shared" si="7"/>
        <v>126.91717478486518</v>
      </c>
      <c r="T21" s="1"/>
    </row>
    <row r="22" spans="1:20" x14ac:dyDescent="0.25">
      <c r="D22" s="22">
        <v>2031</v>
      </c>
      <c r="E22" s="23">
        <f t="shared" si="1"/>
        <v>2478.5058715067603</v>
      </c>
      <c r="F22" s="24">
        <f t="shared" si="2"/>
        <v>0.42084145273850443</v>
      </c>
      <c r="G22" s="23">
        <f t="shared" si="0"/>
        <v>1289.1328664174537</v>
      </c>
      <c r="H22" s="25">
        <f t="shared" si="3"/>
        <v>542.52054827607355</v>
      </c>
      <c r="I22" s="26">
        <f t="shared" si="9"/>
        <v>8697.5000039143124</v>
      </c>
      <c r="J22" s="27">
        <f t="shared" si="8"/>
        <v>10335.229593406792</v>
      </c>
      <c r="K22" s="27">
        <f t="shared" si="4"/>
        <v>1637.7295894924791</v>
      </c>
      <c r="L22" s="28">
        <f t="shared" si="5"/>
        <v>124.0227551208815</v>
      </c>
      <c r="M22" s="19"/>
      <c r="N22" s="29">
        <f t="shared" si="6"/>
        <v>11025.929559435162</v>
      </c>
      <c r="O22" s="30">
        <f t="shared" si="7"/>
        <v>132.31115471322195</v>
      </c>
      <c r="T22" s="1"/>
    </row>
    <row r="23" spans="1:20" x14ac:dyDescent="0.25">
      <c r="D23" s="22">
        <v>2032</v>
      </c>
      <c r="E23" s="23">
        <f t="shared" si="1"/>
        <v>2453.7208127916929</v>
      </c>
      <c r="F23" s="24">
        <f t="shared" si="2"/>
        <v>0.43346669632065959</v>
      </c>
      <c r="G23" s="23">
        <f t="shared" si="0"/>
        <v>1276.2415377532791</v>
      </c>
      <c r="H23" s="25">
        <f t="shared" si="3"/>
        <v>553.20820307711222</v>
      </c>
      <c r="I23" s="26">
        <f t="shared" si="9"/>
        <v>9250.708206991425</v>
      </c>
      <c r="J23" s="27">
        <f t="shared" si="8"/>
        <v>11095.14238835204</v>
      </c>
      <c r="K23" s="27">
        <f t="shared" si="4"/>
        <v>1844.4341813606152</v>
      </c>
      <c r="L23" s="28">
        <f t="shared" si="5"/>
        <v>133.14170866022448</v>
      </c>
      <c r="M23" s="19"/>
      <c r="N23" s="29">
        <f t="shared" si="6"/>
        <v>11494.531565711157</v>
      </c>
      <c r="O23" s="30">
        <f t="shared" si="7"/>
        <v>137.93437878853388</v>
      </c>
      <c r="T23" s="1"/>
    </row>
    <row r="24" spans="1:20" x14ac:dyDescent="0.25">
      <c r="D24" s="22">
        <v>2033</v>
      </c>
      <c r="E24" s="23">
        <f t="shared" si="1"/>
        <v>2429.1836046637759</v>
      </c>
      <c r="F24" s="24">
        <f t="shared" si="2"/>
        <v>0.44647069721027938</v>
      </c>
      <c r="G24" s="23">
        <f t="shared" si="0"/>
        <v>1263.4791223757463</v>
      </c>
      <c r="H24" s="25">
        <f t="shared" si="3"/>
        <v>564.10640467773135</v>
      </c>
      <c r="I24" s="26">
        <f t="shared" si="9"/>
        <v>9814.8146116691569</v>
      </c>
      <c r="J24" s="27">
        <f t="shared" si="8"/>
        <v>11881.151640796814</v>
      </c>
      <c r="K24" s="27">
        <f t="shared" si="4"/>
        <v>2066.3370291276569</v>
      </c>
      <c r="L24" s="28">
        <f t="shared" si="5"/>
        <v>142.57381968956176</v>
      </c>
      <c r="M24" s="19"/>
      <c r="N24" s="29">
        <f t="shared" si="6"/>
        <v>11983.049157253881</v>
      </c>
      <c r="O24" s="30">
        <f t="shared" si="7"/>
        <v>143.79658988704657</v>
      </c>
      <c r="T24" s="1"/>
    </row>
    <row r="25" spans="1:20" x14ac:dyDescent="0.25">
      <c r="D25" s="22">
        <v>2034</v>
      </c>
      <c r="E25" s="23">
        <f t="shared" si="1"/>
        <v>2404.891768617138</v>
      </c>
      <c r="F25" s="24">
        <f t="shared" si="2"/>
        <v>0.45986481812658775</v>
      </c>
      <c r="G25" s="23">
        <f t="shared" si="0"/>
        <v>1250.8443311519889</v>
      </c>
      <c r="H25" s="25">
        <f t="shared" si="3"/>
        <v>575.21930084988264</v>
      </c>
      <c r="I25" s="26">
        <f t="shared" si="9"/>
        <v>10390.03391251904</v>
      </c>
      <c r="J25" s="27">
        <f t="shared" si="8"/>
        <v>12693.993974462634</v>
      </c>
      <c r="K25" s="27">
        <f t="shared" si="4"/>
        <v>2303.9600619435932</v>
      </c>
      <c r="L25" s="28">
        <f t="shared" si="5"/>
        <v>152.3279276935516</v>
      </c>
      <c r="M25" s="19"/>
      <c r="N25" s="29">
        <f t="shared" si="6"/>
        <v>12492.328746437172</v>
      </c>
      <c r="O25" s="30">
        <f t="shared" si="7"/>
        <v>149.90794495724606</v>
      </c>
      <c r="T25" s="1"/>
    </row>
    <row r="26" spans="1:20" x14ac:dyDescent="0.25">
      <c r="D26" s="22">
        <v>2035</v>
      </c>
      <c r="E26" s="23">
        <f t="shared" si="1"/>
        <v>2380.8428509309665</v>
      </c>
      <c r="F26" s="24">
        <f t="shared" si="2"/>
        <v>0.47366076267038537</v>
      </c>
      <c r="G26" s="23">
        <f t="shared" si="0"/>
        <v>1238.335887840469</v>
      </c>
      <c r="H26" s="25">
        <f t="shared" si="3"/>
        <v>586.55112107662535</v>
      </c>
      <c r="I26" s="26">
        <f t="shared" si="9"/>
        <v>10976.585033595666</v>
      </c>
      <c r="J26" s="27">
        <f t="shared" si="8"/>
        <v>13534.424975028513</v>
      </c>
      <c r="K26" s="27">
        <f t="shared" si="4"/>
        <v>2557.8399414328469</v>
      </c>
      <c r="L26" s="28">
        <f t="shared" si="5"/>
        <v>162.41309970034214</v>
      </c>
      <c r="M26" s="19"/>
      <c r="N26" s="29">
        <f t="shared" si="6"/>
        <v>13023.252718160751</v>
      </c>
      <c r="O26" s="30">
        <f t="shared" si="7"/>
        <v>156.279032617929</v>
      </c>
      <c r="T26" s="1"/>
    </row>
    <row r="27" spans="1:20" x14ac:dyDescent="0.25">
      <c r="D27" s="22">
        <v>2036</v>
      </c>
      <c r="E27" s="23">
        <f t="shared" si="1"/>
        <v>2357.0344224216569</v>
      </c>
      <c r="F27" s="24">
        <f t="shared" si="2"/>
        <v>0.48787058555049695</v>
      </c>
      <c r="G27" s="23">
        <f t="shared" si="0"/>
        <v>1225.9525289620642</v>
      </c>
      <c r="H27" s="25">
        <f t="shared" si="3"/>
        <v>598.1061781618348</v>
      </c>
      <c r="I27" s="26">
        <f t="shared" si="9"/>
        <v>11574.691211757501</v>
      </c>
      <c r="J27" s="27">
        <f t="shared" si="8"/>
        <v>14403.219652690919</v>
      </c>
      <c r="K27" s="27">
        <f t="shared" si="4"/>
        <v>2828.5284409334181</v>
      </c>
      <c r="L27" s="28">
        <f t="shared" si="5"/>
        <v>172.83863583229103</v>
      </c>
      <c r="M27" s="19"/>
      <c r="N27" s="29">
        <f t="shared" si="6"/>
        <v>13576.740958682583</v>
      </c>
      <c r="O27" s="30">
        <f t="shared" si="7"/>
        <v>162.92089150419099</v>
      </c>
      <c r="T27" s="1"/>
    </row>
    <row r="28" spans="1:20" x14ac:dyDescent="0.25">
      <c r="D28" s="22">
        <v>2037</v>
      </c>
      <c r="E28" s="23">
        <f t="shared" si="1"/>
        <v>2333.4640781974404</v>
      </c>
      <c r="F28" s="24">
        <f t="shared" si="2"/>
        <v>0.50250670311701184</v>
      </c>
      <c r="G28" s="23">
        <f t="shared" si="0"/>
        <v>1213.6930036724439</v>
      </c>
      <c r="H28" s="25">
        <f t="shared" si="3"/>
        <v>609.88886987162311</v>
      </c>
      <c r="I28" s="26">
        <f t="shared" si="9"/>
        <v>12184.580081629125</v>
      </c>
      <c r="J28" s="27">
        <f t="shared" si="8"/>
        <v>15301.172915616362</v>
      </c>
      <c r="K28" s="27">
        <f t="shared" si="4"/>
        <v>3116.5928339872371</v>
      </c>
      <c r="L28" s="28">
        <f t="shared" si="5"/>
        <v>183.61407498739635</v>
      </c>
      <c r="M28" s="19"/>
      <c r="N28" s="29">
        <f t="shared" si="6"/>
        <v>14153.752449426593</v>
      </c>
      <c r="O28" s="30">
        <f t="shared" si="7"/>
        <v>169.84502939311912</v>
      </c>
      <c r="T28" s="1"/>
    </row>
    <row r="29" spans="1:20" ht="15.75" thickBot="1" x14ac:dyDescent="0.3">
      <c r="D29" s="31">
        <v>2038</v>
      </c>
      <c r="E29" s="32">
        <f t="shared" si="1"/>
        <v>2310.1294374154659</v>
      </c>
      <c r="F29" s="33">
        <f t="shared" si="2"/>
        <v>0.51758190421052219</v>
      </c>
      <c r="G29" s="32">
        <f t="shared" si="0"/>
        <v>1201.556073635719</v>
      </c>
      <c r="H29" s="34">
        <f t="shared" si="3"/>
        <v>621.90368060809385</v>
      </c>
      <c r="I29" s="35">
        <f t="shared" si="9"/>
        <v>12806.483762237218</v>
      </c>
      <c r="J29" s="36">
        <f t="shared" si="8"/>
        <v>16229.100054536782</v>
      </c>
      <c r="K29" s="36">
        <f t="shared" si="4"/>
        <v>3422.6162922995645</v>
      </c>
      <c r="L29" s="37">
        <f t="shared" si="5"/>
        <v>194.74920065444138</v>
      </c>
      <c r="M29" s="20"/>
      <c r="N29" s="38">
        <f t="shared" si="6"/>
        <v>14755.286928527223</v>
      </c>
      <c r="O29" s="39">
        <f t="shared" si="7"/>
        <v>177.06344314232666</v>
      </c>
      <c r="R29" s="1"/>
      <c r="T29" s="1"/>
    </row>
    <row r="30" spans="1:20" x14ac:dyDescent="0.25">
      <c r="I30" s="3"/>
      <c r="J30" s="2"/>
      <c r="K30" s="3"/>
      <c r="L30" s="1"/>
      <c r="R30" s="1"/>
      <c r="T30" s="1"/>
    </row>
    <row r="31" spans="1:20" x14ac:dyDescent="0.25">
      <c r="I31" s="3"/>
      <c r="J31" s="2"/>
      <c r="K31" s="3"/>
      <c r="L31" s="1"/>
      <c r="R31" s="1"/>
      <c r="T31" s="1"/>
    </row>
    <row r="32" spans="1:20" x14ac:dyDescent="0.25">
      <c r="I32" s="3"/>
      <c r="J32" s="2"/>
      <c r="K32" s="3"/>
      <c r="L32" s="1"/>
      <c r="R32" s="1"/>
      <c r="T32" s="1"/>
    </row>
    <row r="33" spans="9:20" x14ac:dyDescent="0.25">
      <c r="I33" s="3"/>
      <c r="J33" s="2"/>
      <c r="K33" s="3"/>
      <c r="L33" s="1"/>
      <c r="R33" s="1"/>
      <c r="T33" s="1"/>
    </row>
    <row r="34" spans="9:20" x14ac:dyDescent="0.25">
      <c r="I34" s="3"/>
      <c r="J34" s="2"/>
      <c r="K34" s="3"/>
      <c r="L34" s="1"/>
      <c r="R34" s="1"/>
      <c r="T34" s="1"/>
    </row>
    <row r="35" spans="9:20" x14ac:dyDescent="0.25">
      <c r="I35" s="3"/>
      <c r="J35" s="2"/>
      <c r="K35" s="3"/>
      <c r="L35" s="1"/>
      <c r="R35" s="1"/>
      <c r="T35" s="1"/>
    </row>
    <row r="36" spans="9:20" x14ac:dyDescent="0.25">
      <c r="I36" s="3"/>
      <c r="J36" s="2"/>
      <c r="K36" s="3"/>
      <c r="L36" s="1"/>
      <c r="R36" s="1"/>
      <c r="T36" s="1"/>
    </row>
    <row r="37" spans="9:20" x14ac:dyDescent="0.25">
      <c r="I37" s="3"/>
      <c r="J37" s="2"/>
      <c r="K37" s="3"/>
      <c r="L37" s="1"/>
      <c r="R37" s="1"/>
      <c r="T37" s="1"/>
    </row>
    <row r="38" spans="9:20" x14ac:dyDescent="0.25">
      <c r="I38" s="3"/>
      <c r="J38" s="2"/>
      <c r="K38" s="3"/>
      <c r="L38" s="1"/>
      <c r="R38" s="1"/>
      <c r="T38" s="1"/>
    </row>
    <row r="39" spans="9:20" x14ac:dyDescent="0.25">
      <c r="I39" s="3"/>
      <c r="J39" s="2"/>
      <c r="K39" s="3"/>
      <c r="L39" s="1"/>
      <c r="R39" s="1"/>
      <c r="T39" s="1"/>
    </row>
    <row r="40" spans="9:20" x14ac:dyDescent="0.25">
      <c r="I40" s="3"/>
      <c r="J40" s="2"/>
      <c r="K40" s="3"/>
      <c r="L40" s="1"/>
      <c r="R40" s="1"/>
      <c r="T40" s="1"/>
    </row>
    <row r="44" spans="9:20" x14ac:dyDescent="0.25">
      <c r="L44" s="1"/>
    </row>
  </sheetData>
  <mergeCells count="4">
    <mergeCell ref="A1:B1"/>
    <mergeCell ref="A15:B15"/>
    <mergeCell ref="D2:L2"/>
    <mergeCell ref="N2:O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2012-12-06T11:47:04Z</dcterms:created>
  <dcterms:modified xsi:type="dcterms:W3CDTF">2012-12-06T20:29:18Z</dcterms:modified>
</cp:coreProperties>
</file>